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calcMode="manual" fullCalcOnLoad="1"/>
</workbook>
</file>

<file path=xl/sharedStrings.xml><?xml version="1.0" encoding="utf-8"?>
<sst xmlns="http://schemas.openxmlformats.org/spreadsheetml/2006/main" count="855" uniqueCount="302">
  <si>
    <t>Free State: Mohokare(FS163) - Table C1 Schedule Quarterly Budget Statement Summary for 2nd Quarter ended 31 December 2014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</si>
  <si>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</si>
  <si>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</si>
  <si>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</si>
  <si>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</si>
  <si>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</si>
  <si>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</si>
  <si>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</si>
  <si>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</si>
  <si>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</si>
  <si>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</si>
  <si>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</si>
  <si>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</si>
  <si>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</si>
  <si>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</si>
  <si>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</si>
  <si>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</si>
  <si>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</si>
  <si>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</si>
  <si>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</si>
  <si>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</si>
  <si>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</si>
  <si>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</si>
  <si>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</si>
  <si>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</si>
  <si>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</si>
  <si>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</si>
  <si>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</si>
  <si>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</si>
  <si>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</si>
  <si>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</si>
  <si>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</si>
  <si>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</si>
  <si>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</si>
  <si>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</si>
  <si>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</si>
  <si>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</si>
  <si>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</si>
  <si>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</si>
  <si>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</si>
  <si>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</si>
  <si>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</si>
  <si>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</si>
  <si>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</si>
  <si>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</si>
  <si>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</si>
  <si>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</si>
  <si>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</si>
  <si>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</si>
  <si>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</si>
  <si>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</si>
  <si>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</si>
  <si>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</si>
  <si>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</si>
  <si>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</si>
  <si>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</si>
  <si>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</si>
  <si>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</si>
  <si>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</si>
  <si>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</si>
  <si>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</si>
  <si>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</si>
  <si>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</si>
  <si>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</si>
  <si>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</si>
  <si>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</si>
  <si>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</si>
  <si>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</si>
  <si>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</si>
  <si>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</si>
  <si>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Mohokare(FS163) - Table C2 Quarterly Budget Statement - Financial Performance (standard classification) for 2nd Quarter ended 31 December 2014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</si>
  <si>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</si>
  <si>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</si>
  <si>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</si>
  <si>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</si>
  <si>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</si>
  <si>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</si>
  <si>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</si>
  <si>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</si>
  <si>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</si>
  <si>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</si>
  <si>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</si>
  <si>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</si>
  <si>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</si>
  <si>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</si>
  <si>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</si>
  <si>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</si>
  <si>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</si>
  <si>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</si>
  <si>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</si>
  <si>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</si>
  <si>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</si>
  <si>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</si>
  <si>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</si>
  <si>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</si>
  <si>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</si>
  <si>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</si>
  <si>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</si>
  <si>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</si>
  <si>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</si>
  <si>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Mohokare(FS163) - Table C4 Quarterly Budget Statement - Financial Performance (revenue and expenditure) for 2nd Quarter ended 31 December 2014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</si>
  <si>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</si>
  <si>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</si>
  <si>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</si>
  <si>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</si>
  <si>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</si>
  <si>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</si>
  <si>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</si>
  <si>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</si>
  <si>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</si>
  <si>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</si>
  <si>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</si>
  <si>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</si>
  <si>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</si>
  <si>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</si>
  <si>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</si>
  <si>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</si>
  <si>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</si>
  <si>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</si>
  <si>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</si>
  <si>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</si>
  <si>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</si>
  <si>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</si>
  <si>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</si>
  <si>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</si>
  <si>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</si>
  <si>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</si>
  <si>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</si>
  <si>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</si>
  <si>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Mohokare(FS163) - Table C5 Quarterly Budget Statement - Capital Expenditure by Standard Classification and Funding for 2nd Quarter ended 31 December 2014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</si>
  <si>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</si>
  <si>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</si>
  <si>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</si>
  <si>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</si>
  <si>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</si>
  <si>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</si>
  <si>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</si>
  <si>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</si>
  <si>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</si>
  <si>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</si>
  <si>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Mohokare(FS163) - Table C6 Quarterly Budget Statement - Financial Position for 2nd Quarter ended 31 December 2014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</si>
  <si>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</si>
  <si>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</si>
  <si>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</si>
  <si>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</si>
  <si>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</si>
  <si>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</si>
  <si>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</si>
  <si>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</si>
  <si>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</si>
  <si>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</si>
  <si>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</si>
  <si>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</si>
  <si>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</si>
  <si>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</si>
  <si>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</si>
  <si>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</si>
  <si>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</si>
  <si>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</si>
  <si>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</si>
  <si>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</si>
  <si>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</si>
  <si>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</si>
  <si>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</si>
  <si>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</si>
  <si>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</si>
  <si>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</si>
  <si>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</si>
  <si>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</si>
  <si>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</si>
  <si>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</si>
  <si>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</si>
  <si>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</si>
  <si>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</si>
  <si>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Mohokare(FS163) - Table C7 Quarterly Budget Statement - Cash Flows for 2nd Quarter ended 31 December 2014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</si>
  <si>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</si>
  <si>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</si>
  <si>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</si>
  <si>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</si>
  <si>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</si>
  <si>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</si>
  <si>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</si>
  <si>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</si>
  <si>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</si>
  <si>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</si>
  <si>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</si>
  <si>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</si>
  <si>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</si>
  <si>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</si>
  <si>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</si>
  <si>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</si>
  <si>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</si>
  <si>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</si>
  <si>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</si>
  <si>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</si>
  <si>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</si>
  <si>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</si>
  <si>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</si>
  <si>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</si>
  <si>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</si>
  <si>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</si>
  <si>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Mohokare(FS163) - Table C9 Quarterly Budget Statement - Capital Expenditure by Asset Clas for 2nd Quarter ended 31 December 2014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</si>
  <si>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</si>
  <si>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</si>
  <si>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</si>
  <si>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</si>
  <si>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</si>
  <si>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</si>
  <si>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</si>
  <si>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</si>
  <si>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</si>
  <si>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</si>
  <si>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</si>
  <si>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</si>
  <si>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</si>
  <si>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</si>
  <si>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</si>
  <si>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</si>
  <si>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</si>
  <si>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</si>
  <si>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</si>
  <si>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</si>
  <si>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</si>
  <si>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</si>
  <si>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</si>
  <si>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</si>
  <si>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Mohokare(FS163) - Table SC13a Quarterly Budget Statement - Capital Expenditure on New Assets by Asset Class for 2nd Quarter ended 31 December 2014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</si>
  <si>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</si>
  <si>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</si>
  <si>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</si>
  <si>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</si>
  <si>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</si>
  <si>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</si>
  <si>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</si>
  <si>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</si>
  <si>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</si>
  <si>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</si>
  <si>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</si>
  <si>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</si>
  <si>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</si>
  <si>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</si>
  <si>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</si>
  <si>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</si>
  <si>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</si>
  <si>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</si>
  <si>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</si>
  <si>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</si>
  <si>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</si>
  <si>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</si>
  <si>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</si>
  <si>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</si>
  <si>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</si>
  <si>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</si>
  <si>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</si>
  <si>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</si>
  <si>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</si>
  <si>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</si>
  <si>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</si>
  <si>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</si>
  <si>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</si>
  <si>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</si>
  <si>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</si>
  <si>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Mohokare(FS163) - Table SC13B Quarterly Budget Statement - Capital Expenditure on Renewal of existing assets by Asset Class for 2nd Quarter ended 31 December 2014</t>
  </si>
  <si>
    <t>Capital Expenditure on Renewal of Existing Assets by Asset Class/Sub-class</t>
  </si>
  <si>
    <t>Total Capital Expenditure on Renewal of Existing Assets</t>
  </si>
  <si>
    <t>Free State: Mohokare(FS163) - Table SC13C Quarterly Budget Statement - Repairs and Maintenance Expenditure by Asset Class for 2nd Quarter ended 31 December 2014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</si>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</sst>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#,###.00_);\(#,###.00\);"/>
    <numFmt numFmtId="180" formatCode="_(* #,##0,,_);_(* \(#,##0,,\);_(* &quot;–&quot;?_);_(@_)"/>
    <numFmt numFmtId="181" formatCode="_ * #,##0.00_ ;_ * \(#,##0.00\)_ ;_ * &quot;-&quot;??_ ;_ @_ "/>
    <numFmt numFmtId="182" formatCode="_(* #,##0,_);_(* \(#,##0,\);_(* &quot;–&quot;?_);_(@_)"/>
    <numFmt numFmtId="183" formatCode="_(* #,##0,_);_(* \(#,##0,\);_(* &quot;- &quot;?_);_(@_)"/>
    <numFmt numFmtId="184" formatCode="#,###,;\(#,###,\)"/>
    <numFmt numFmtId="185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81" fontId="6" fillId="0" borderId="10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181" fontId="6" fillId="0" borderId="12" xfId="0" applyNumberFormat="1" applyFont="1" applyBorder="1" applyAlignment="1">
      <alignment/>
    </xf>
    <xf numFmtId="181" fontId="4" fillId="0" borderId="13" xfId="0" applyNumberFormat="1" applyFont="1" applyBorder="1" applyAlignment="1">
      <alignment/>
    </xf>
    <xf numFmtId="181" fontId="4" fillId="0" borderId="14" xfId="0" applyNumberFormat="1" applyFont="1" applyBorder="1" applyAlignment="1">
      <alignment/>
    </xf>
    <xf numFmtId="181" fontId="4" fillId="0" borderId="15" xfId="0" applyNumberFormat="1" applyFont="1" applyBorder="1" applyAlignment="1">
      <alignment/>
    </xf>
    <xf numFmtId="181" fontId="4" fillId="0" borderId="16" xfId="0" applyNumberFormat="1" applyFont="1" applyBorder="1" applyAlignment="1">
      <alignment/>
    </xf>
    <xf numFmtId="181" fontId="6" fillId="0" borderId="17" xfId="0" applyNumberFormat="1" applyFont="1" applyBorder="1" applyAlignment="1">
      <alignment/>
    </xf>
    <xf numFmtId="181" fontId="6" fillId="0" borderId="18" xfId="0" applyNumberFormat="1" applyFont="1" applyBorder="1" applyAlignment="1">
      <alignment/>
    </xf>
    <xf numFmtId="181" fontId="6" fillId="0" borderId="19" xfId="0" applyNumberFormat="1" applyFont="1" applyBorder="1" applyAlignment="1">
      <alignment/>
    </xf>
    <xf numFmtId="181" fontId="6" fillId="0" borderId="20" xfId="0" applyNumberFormat="1" applyFont="1" applyBorder="1" applyAlignment="1">
      <alignment/>
    </xf>
    <xf numFmtId="181" fontId="6" fillId="0" borderId="21" xfId="0" applyNumberFormat="1" applyFont="1" applyBorder="1" applyAlignment="1">
      <alignment/>
    </xf>
    <xf numFmtId="181" fontId="6" fillId="0" borderId="22" xfId="0" applyNumberFormat="1" applyFont="1" applyBorder="1" applyAlignment="1">
      <alignment/>
    </xf>
    <xf numFmtId="181" fontId="6" fillId="0" borderId="23" xfId="0" applyNumberFormat="1" applyFont="1" applyBorder="1" applyAlignment="1">
      <alignment/>
    </xf>
    <xf numFmtId="181" fontId="6" fillId="0" borderId="24" xfId="0" applyNumberFormat="1" applyFont="1" applyBorder="1" applyAlignment="1">
      <alignment/>
    </xf>
    <xf numFmtId="181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83" fontId="6" fillId="0" borderId="20" xfId="0" applyNumberFormat="1" applyFont="1" applyFill="1" applyBorder="1" applyAlignment="1" applyProtection="1">
      <alignment/>
      <protection/>
    </xf>
    <xf numFmtId="183" fontId="6" fillId="0" borderId="11" xfId="0" applyNumberFormat="1" applyFont="1" applyFill="1" applyBorder="1" applyAlignment="1">
      <alignment/>
    </xf>
    <xf numFmtId="183" fontId="6" fillId="0" borderId="21" xfId="0" applyNumberFormat="1" applyFont="1" applyFill="1" applyBorder="1" applyAlignment="1">
      <alignment/>
    </xf>
    <xf numFmtId="183" fontId="4" fillId="0" borderId="20" xfId="0" applyNumberFormat="1" applyFont="1" applyFill="1" applyBorder="1" applyAlignment="1" applyProtection="1">
      <alignment/>
      <protection/>
    </xf>
    <xf numFmtId="183" fontId="6" fillId="0" borderId="26" xfId="0" applyNumberFormat="1" applyFont="1" applyFill="1" applyBorder="1" applyAlignment="1">
      <alignment/>
    </xf>
    <xf numFmtId="183" fontId="6" fillId="0" borderId="13" xfId="0" applyNumberFormat="1" applyFont="1" applyFill="1" applyBorder="1" applyAlignment="1" applyProtection="1">
      <alignment/>
      <protection/>
    </xf>
    <xf numFmtId="183" fontId="6" fillId="0" borderId="14" xfId="0" applyNumberFormat="1" applyFont="1" applyFill="1" applyBorder="1" applyAlignment="1">
      <alignment/>
    </xf>
    <xf numFmtId="183" fontId="6" fillId="0" borderId="15" xfId="0" applyNumberFormat="1" applyFont="1" applyFill="1" applyBorder="1" applyAlignment="1">
      <alignment/>
    </xf>
    <xf numFmtId="183" fontId="6" fillId="0" borderId="27" xfId="0" applyNumberFormat="1" applyFont="1" applyFill="1" applyBorder="1" applyAlignment="1">
      <alignment/>
    </xf>
    <xf numFmtId="183" fontId="6" fillId="0" borderId="23" xfId="0" applyNumberFormat="1" applyFont="1" applyFill="1" applyBorder="1" applyAlignment="1" applyProtection="1">
      <alignment/>
      <protection/>
    </xf>
    <xf numFmtId="183" fontId="6" fillId="0" borderId="12" xfId="0" applyNumberFormat="1" applyFont="1" applyFill="1" applyBorder="1" applyAlignment="1">
      <alignment/>
    </xf>
    <xf numFmtId="183" fontId="6" fillId="0" borderId="24" xfId="0" applyNumberFormat="1" applyFont="1" applyFill="1" applyBorder="1" applyAlignment="1">
      <alignment/>
    </xf>
    <xf numFmtId="183" fontId="6" fillId="0" borderId="28" xfId="0" applyNumberFormat="1" applyFont="1" applyFill="1" applyBorder="1" applyAlignment="1">
      <alignment/>
    </xf>
    <xf numFmtId="183" fontId="6" fillId="0" borderId="13" xfId="0" applyNumberFormat="1" applyFont="1" applyBorder="1" applyAlignment="1">
      <alignment/>
    </xf>
    <xf numFmtId="183" fontId="6" fillId="0" borderId="14" xfId="0" applyNumberFormat="1" applyFont="1" applyBorder="1" applyAlignment="1">
      <alignment/>
    </xf>
    <xf numFmtId="183" fontId="6" fillId="0" borderId="15" xfId="0" applyNumberFormat="1" applyFont="1" applyBorder="1" applyAlignment="1">
      <alignment/>
    </xf>
    <xf numFmtId="183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83" fontId="6" fillId="0" borderId="20" xfId="0" applyNumberFormat="1" applyFont="1" applyBorder="1" applyAlignment="1" applyProtection="1">
      <alignment/>
      <protection/>
    </xf>
    <xf numFmtId="183" fontId="6" fillId="0" borderId="11" xfId="0" applyNumberFormat="1" applyFont="1" applyBorder="1" applyAlignment="1" applyProtection="1">
      <alignment/>
      <protection/>
    </xf>
    <xf numFmtId="183" fontId="6" fillId="0" borderId="21" xfId="0" applyNumberFormat="1" applyFont="1" applyBorder="1" applyAlignment="1" applyProtection="1">
      <alignment/>
      <protection/>
    </xf>
    <xf numFmtId="183" fontId="6" fillId="0" borderId="18" xfId="0" applyNumberFormat="1" applyFont="1" applyBorder="1" applyAlignment="1" applyProtection="1">
      <alignment/>
      <protection/>
    </xf>
    <xf numFmtId="181" fontId="6" fillId="0" borderId="10" xfId="0" applyNumberFormat="1" applyFont="1" applyBorder="1" applyAlignment="1" applyProtection="1">
      <alignment/>
      <protection/>
    </xf>
    <xf numFmtId="183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83" fontId="6" fillId="0" borderId="11" xfId="0" applyNumberFormat="1" applyFont="1" applyFill="1" applyBorder="1" applyAlignment="1" applyProtection="1">
      <alignment/>
      <protection/>
    </xf>
    <xf numFmtId="183" fontId="6" fillId="0" borderId="21" xfId="0" applyNumberFormat="1" applyFont="1" applyFill="1" applyBorder="1" applyAlignment="1" applyProtection="1">
      <alignment/>
      <protection/>
    </xf>
    <xf numFmtId="181" fontId="6" fillId="0" borderId="11" xfId="0" applyNumberFormat="1" applyFont="1" applyFill="1" applyBorder="1" applyAlignment="1" applyProtection="1">
      <alignment/>
      <protection/>
    </xf>
    <xf numFmtId="183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83" fontId="4" fillId="0" borderId="37" xfId="0" applyNumberFormat="1" applyFont="1" applyFill="1" applyBorder="1" applyAlignment="1" applyProtection="1">
      <alignment vertical="top"/>
      <protection/>
    </xf>
    <xf numFmtId="183" fontId="4" fillId="0" borderId="38" xfId="0" applyNumberFormat="1" applyFont="1" applyFill="1" applyBorder="1" applyAlignment="1" applyProtection="1">
      <alignment vertical="top"/>
      <protection/>
    </xf>
    <xf numFmtId="183" fontId="4" fillId="0" borderId="39" xfId="0" applyNumberFormat="1" applyFont="1" applyFill="1" applyBorder="1" applyAlignment="1" applyProtection="1">
      <alignment vertical="top"/>
      <protection/>
    </xf>
    <xf numFmtId="181" fontId="4" fillId="0" borderId="38" xfId="0" applyNumberFormat="1" applyFont="1" applyFill="1" applyBorder="1" applyAlignment="1" applyProtection="1">
      <alignment vertical="top"/>
      <protection/>
    </xf>
    <xf numFmtId="183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83" fontId="4" fillId="0" borderId="37" xfId="0" applyNumberFormat="1" applyFont="1" applyFill="1" applyBorder="1" applyAlignment="1" applyProtection="1">
      <alignment/>
      <protection/>
    </xf>
    <xf numFmtId="183" fontId="4" fillId="0" borderId="38" xfId="0" applyNumberFormat="1" applyFont="1" applyFill="1" applyBorder="1" applyAlignment="1" applyProtection="1">
      <alignment/>
      <protection/>
    </xf>
    <xf numFmtId="183" fontId="4" fillId="0" borderId="39" xfId="0" applyNumberFormat="1" applyFont="1" applyFill="1" applyBorder="1" applyAlignment="1" applyProtection="1">
      <alignment/>
      <protection/>
    </xf>
    <xf numFmtId="183" fontId="4" fillId="0" borderId="40" xfId="0" applyNumberFormat="1" applyFont="1" applyFill="1" applyBorder="1" applyAlignment="1" applyProtection="1">
      <alignment/>
      <protection/>
    </xf>
    <xf numFmtId="183" fontId="4" fillId="0" borderId="41" xfId="0" applyNumberFormat="1" applyFont="1" applyFill="1" applyBorder="1" applyAlignment="1" applyProtection="1">
      <alignment/>
      <protection/>
    </xf>
    <xf numFmtId="183" fontId="4" fillId="0" borderId="42" xfId="0" applyNumberFormat="1" applyFont="1" applyFill="1" applyBorder="1" applyAlignment="1" applyProtection="1">
      <alignment/>
      <protection/>
    </xf>
    <xf numFmtId="183" fontId="4" fillId="0" borderId="43" xfId="0" applyNumberFormat="1" applyFont="1" applyFill="1" applyBorder="1" applyAlignment="1" applyProtection="1">
      <alignment/>
      <protection/>
    </xf>
    <xf numFmtId="181" fontId="4" fillId="0" borderId="42" xfId="0" applyNumberFormat="1" applyFont="1" applyFill="1" applyBorder="1" applyAlignment="1" applyProtection="1">
      <alignment/>
      <protection/>
    </xf>
    <xf numFmtId="183" fontId="4" fillId="0" borderId="44" xfId="0" applyNumberFormat="1" applyFont="1" applyFill="1" applyBorder="1" applyAlignment="1" applyProtection="1">
      <alignment/>
      <protection/>
    </xf>
    <xf numFmtId="183" fontId="6" fillId="0" borderId="45" xfId="0" applyNumberFormat="1" applyFont="1" applyFill="1" applyBorder="1" applyAlignment="1" applyProtection="1">
      <alignment/>
      <protection/>
    </xf>
    <xf numFmtId="183" fontId="6" fillId="0" borderId="46" xfId="0" applyNumberFormat="1" applyFont="1" applyFill="1" applyBorder="1" applyAlignment="1" applyProtection="1">
      <alignment/>
      <protection/>
    </xf>
    <xf numFmtId="183" fontId="6" fillId="0" borderId="47" xfId="0" applyNumberFormat="1" applyFont="1" applyFill="1" applyBorder="1" applyAlignment="1" applyProtection="1">
      <alignment/>
      <protection/>
    </xf>
    <xf numFmtId="181" fontId="6" fillId="0" borderId="46" xfId="0" applyNumberFormat="1" applyFont="1" applyFill="1" applyBorder="1" applyAlignment="1" applyProtection="1">
      <alignment/>
      <protection/>
    </xf>
    <xf numFmtId="183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83" fontId="4" fillId="0" borderId="41" xfId="0" applyNumberFormat="1" applyFont="1" applyFill="1" applyBorder="1" applyAlignment="1" applyProtection="1">
      <alignment vertical="top"/>
      <protection/>
    </xf>
    <xf numFmtId="183" fontId="4" fillId="0" borderId="42" xfId="0" applyNumberFormat="1" applyFont="1" applyFill="1" applyBorder="1" applyAlignment="1" applyProtection="1">
      <alignment vertical="top"/>
      <protection/>
    </xf>
    <xf numFmtId="183" fontId="4" fillId="0" borderId="43" xfId="0" applyNumberFormat="1" applyFont="1" applyFill="1" applyBorder="1" applyAlignment="1" applyProtection="1">
      <alignment vertical="top"/>
      <protection/>
    </xf>
    <xf numFmtId="181" fontId="4" fillId="0" borderId="42" xfId="0" applyNumberFormat="1" applyFont="1" applyFill="1" applyBorder="1" applyAlignment="1" applyProtection="1">
      <alignment vertical="top"/>
      <protection/>
    </xf>
    <xf numFmtId="183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81" fontId="6" fillId="0" borderId="11" xfId="0" applyNumberFormat="1" applyFont="1" applyBorder="1" applyAlignment="1" applyProtection="1">
      <alignment/>
      <protection/>
    </xf>
    <xf numFmtId="183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83" fontId="6" fillId="0" borderId="17" xfId="0" applyNumberFormat="1" applyFont="1" applyBorder="1" applyAlignment="1" applyProtection="1">
      <alignment/>
      <protection/>
    </xf>
    <xf numFmtId="183" fontId="6" fillId="0" borderId="10" xfId="0" applyNumberFormat="1" applyFont="1" applyBorder="1" applyAlignment="1" applyProtection="1">
      <alignment/>
      <protection/>
    </xf>
    <xf numFmtId="183" fontId="4" fillId="0" borderId="11" xfId="0" applyNumberFormat="1" applyFont="1" applyFill="1" applyBorder="1" applyAlignment="1" applyProtection="1">
      <alignment/>
      <protection/>
    </xf>
    <xf numFmtId="183" fontId="4" fillId="0" borderId="21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3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83" fontId="4" fillId="0" borderId="20" xfId="0" applyNumberFormat="1" applyFont="1" applyBorder="1" applyAlignment="1" applyProtection="1">
      <alignment/>
      <protection/>
    </xf>
    <xf numFmtId="183" fontId="4" fillId="0" borderId="11" xfId="0" applyNumberFormat="1" applyFont="1" applyBorder="1" applyAlignment="1" applyProtection="1">
      <alignment/>
      <protection/>
    </xf>
    <xf numFmtId="183" fontId="4" fillId="0" borderId="21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/>
      <protection/>
    </xf>
    <xf numFmtId="183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83" fontId="6" fillId="0" borderId="23" xfId="0" applyNumberFormat="1" applyFont="1" applyBorder="1" applyAlignment="1" applyProtection="1">
      <alignment/>
      <protection/>
    </xf>
    <xf numFmtId="183" fontId="6" fillId="0" borderId="12" xfId="0" applyNumberFormat="1" applyFont="1" applyBorder="1" applyAlignment="1" applyProtection="1">
      <alignment/>
      <protection/>
    </xf>
    <xf numFmtId="183" fontId="6" fillId="0" borderId="24" xfId="0" applyNumberFormat="1" applyFont="1" applyBorder="1" applyAlignment="1" applyProtection="1">
      <alignment/>
      <protection/>
    </xf>
    <xf numFmtId="181" fontId="6" fillId="0" borderId="12" xfId="0" applyNumberFormat="1" applyFont="1" applyBorder="1" applyAlignment="1" applyProtection="1">
      <alignment/>
      <protection/>
    </xf>
    <xf numFmtId="183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83" fontId="6" fillId="0" borderId="20" xfId="0" applyNumberFormat="1" applyFont="1" applyBorder="1" applyAlignment="1" applyProtection="1">
      <alignment horizontal="left" wrapText="1"/>
      <protection/>
    </xf>
    <xf numFmtId="183" fontId="6" fillId="0" borderId="51" xfId="0" applyNumberFormat="1" applyFont="1" applyBorder="1" applyAlignment="1" applyProtection="1">
      <alignment horizontal="left" wrapText="1"/>
      <protection/>
    </xf>
    <xf numFmtId="183" fontId="6" fillId="0" borderId="21" xfId="0" applyNumberFormat="1" applyFont="1" applyBorder="1" applyAlignment="1" applyProtection="1">
      <alignment horizontal="left" wrapText="1"/>
      <protection/>
    </xf>
    <xf numFmtId="183" fontId="0" fillId="0" borderId="21" xfId="0" applyNumberFormat="1" applyBorder="1" applyAlignment="1" applyProtection="1">
      <alignment/>
      <protection/>
    </xf>
    <xf numFmtId="183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83" fontId="6" fillId="0" borderId="51" xfId="0" applyNumberFormat="1" applyFont="1" applyBorder="1" applyAlignment="1" applyProtection="1">
      <alignment/>
      <protection/>
    </xf>
    <xf numFmtId="183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83" fontId="6" fillId="0" borderId="52" xfId="0" applyNumberFormat="1" applyFont="1" applyBorder="1" applyAlignment="1" applyProtection="1">
      <alignment/>
      <protection/>
    </xf>
    <xf numFmtId="183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81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82" fontId="6" fillId="0" borderId="21" xfId="0" applyNumberFormat="1" applyFont="1" applyFill="1" applyBorder="1" applyAlignment="1" applyProtection="1">
      <alignment/>
      <protection/>
    </xf>
    <xf numFmtId="181" fontId="6" fillId="0" borderId="21" xfId="0" applyNumberFormat="1" applyFont="1" applyFill="1" applyBorder="1" applyAlignment="1" applyProtection="1">
      <alignment/>
      <protection/>
    </xf>
    <xf numFmtId="181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83" fontId="4" fillId="0" borderId="22" xfId="0" applyNumberFormat="1" applyFont="1" applyFill="1" applyBorder="1" applyAlignment="1" applyProtection="1">
      <alignment/>
      <protection/>
    </xf>
    <xf numFmtId="183" fontId="4" fillId="0" borderId="51" xfId="0" applyNumberFormat="1" applyFont="1" applyFill="1" applyBorder="1" applyAlignment="1" applyProtection="1">
      <alignment/>
      <protection/>
    </xf>
    <xf numFmtId="183" fontId="6" fillId="0" borderId="22" xfId="0" applyNumberFormat="1" applyFont="1" applyFill="1" applyBorder="1" applyAlignment="1" applyProtection="1">
      <alignment/>
      <protection/>
    </xf>
    <xf numFmtId="183" fontId="6" fillId="0" borderId="51" xfId="0" applyNumberFormat="1" applyFont="1" applyFill="1" applyBorder="1" applyAlignment="1" applyProtection="1">
      <alignment/>
      <protection/>
    </xf>
    <xf numFmtId="183" fontId="6" fillId="0" borderId="22" xfId="42" applyNumberFormat="1" applyFont="1" applyFill="1" applyBorder="1" applyAlignment="1" applyProtection="1">
      <alignment/>
      <protection/>
    </xf>
    <xf numFmtId="183" fontId="6" fillId="0" borderId="51" xfId="42" applyNumberFormat="1" applyFont="1" applyFill="1" applyBorder="1" applyAlignment="1" applyProtection="1">
      <alignment/>
      <protection/>
    </xf>
    <xf numFmtId="183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83" fontId="4" fillId="0" borderId="19" xfId="0" applyNumberFormat="1" applyFont="1" applyBorder="1" applyAlignment="1" applyProtection="1">
      <alignment horizontal="center"/>
      <protection/>
    </xf>
    <xf numFmtId="183" fontId="4" fillId="0" borderId="56" xfId="0" applyNumberFormat="1" applyFont="1" applyBorder="1" applyAlignment="1" applyProtection="1">
      <alignment horizontal="center"/>
      <protection/>
    </xf>
    <xf numFmtId="183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83" fontId="4" fillId="0" borderId="58" xfId="0" applyNumberFormat="1" applyFont="1" applyFill="1" applyBorder="1" applyAlignment="1" applyProtection="1">
      <alignment/>
      <protection/>
    </xf>
    <xf numFmtId="183" fontId="4" fillId="0" borderId="59" xfId="0" applyNumberFormat="1" applyFont="1" applyFill="1" applyBorder="1" applyAlignment="1" applyProtection="1">
      <alignment/>
      <protection/>
    </xf>
    <xf numFmtId="181" fontId="4" fillId="0" borderId="39" xfId="0" applyNumberFormat="1" applyFont="1" applyFill="1" applyBorder="1" applyAlignment="1" applyProtection="1">
      <alignment/>
      <protection/>
    </xf>
    <xf numFmtId="183" fontId="4" fillId="0" borderId="25" xfId="0" applyNumberFormat="1" applyFont="1" applyBorder="1" applyAlignment="1" applyProtection="1">
      <alignment/>
      <protection/>
    </xf>
    <xf numFmtId="183" fontId="4" fillId="0" borderId="52" xfId="0" applyNumberFormat="1" applyFont="1" applyBorder="1" applyAlignment="1" applyProtection="1">
      <alignment/>
      <protection/>
    </xf>
    <xf numFmtId="183" fontId="4" fillId="0" borderId="24" xfId="0" applyNumberFormat="1" applyFont="1" applyBorder="1" applyAlignment="1" applyProtection="1">
      <alignment/>
      <protection/>
    </xf>
    <xf numFmtId="181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81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81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83" fontId="4" fillId="0" borderId="58" xfId="0" applyNumberFormat="1" applyFont="1" applyBorder="1" applyAlignment="1" applyProtection="1">
      <alignment vertical="top"/>
      <protection/>
    </xf>
    <xf numFmtId="183" fontId="4" fillId="0" borderId="59" xfId="0" applyNumberFormat="1" applyFont="1" applyBorder="1" applyAlignment="1" applyProtection="1">
      <alignment vertical="top"/>
      <protection/>
    </xf>
    <xf numFmtId="183" fontId="4" fillId="0" borderId="39" xfId="0" applyNumberFormat="1" applyFont="1" applyBorder="1" applyAlignment="1" applyProtection="1">
      <alignment vertical="top"/>
      <protection/>
    </xf>
    <xf numFmtId="181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83" fontId="4" fillId="0" borderId="61" xfId="0" applyNumberFormat="1" applyFont="1" applyBorder="1" applyAlignment="1" applyProtection="1">
      <alignment/>
      <protection/>
    </xf>
    <xf numFmtId="183" fontId="4" fillId="0" borderId="62" xfId="0" applyNumberFormat="1" applyFont="1" applyBorder="1" applyAlignment="1" applyProtection="1">
      <alignment/>
      <protection/>
    </xf>
    <xf numFmtId="183" fontId="4" fillId="0" borderId="43" xfId="0" applyNumberFormat="1" applyFont="1" applyBorder="1" applyAlignment="1" applyProtection="1">
      <alignment/>
      <protection/>
    </xf>
    <xf numFmtId="181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83" fontId="4" fillId="0" borderId="22" xfId="0" applyNumberFormat="1" applyFont="1" applyBorder="1" applyAlignment="1" applyProtection="1">
      <alignment/>
      <protection/>
    </xf>
    <xf numFmtId="183" fontId="4" fillId="0" borderId="51" xfId="0" applyNumberFormat="1" applyFont="1" applyBorder="1" applyAlignment="1" applyProtection="1">
      <alignment/>
      <protection/>
    </xf>
    <xf numFmtId="181" fontId="4" fillId="0" borderId="21" xfId="0" applyNumberFormat="1" applyFont="1" applyBorder="1" applyAlignment="1" applyProtection="1">
      <alignment/>
      <protection/>
    </xf>
    <xf numFmtId="183" fontId="4" fillId="0" borderId="21" xfId="42" applyNumberFormat="1" applyFont="1" applyFill="1" applyBorder="1" applyAlignment="1" applyProtection="1">
      <alignment/>
      <protection/>
    </xf>
    <xf numFmtId="181" fontId="4" fillId="0" borderId="21" xfId="42" applyNumberFormat="1" applyFont="1" applyFill="1" applyBorder="1" applyAlignment="1" applyProtection="1">
      <alignment/>
      <protection/>
    </xf>
    <xf numFmtId="183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83" fontId="4" fillId="0" borderId="61" xfId="0" applyNumberFormat="1" applyFont="1" applyFill="1" applyBorder="1" applyAlignment="1" applyProtection="1">
      <alignment vertical="top"/>
      <protection/>
    </xf>
    <xf numFmtId="183" fontId="4" fillId="0" borderId="62" xfId="0" applyNumberFormat="1" applyFont="1" applyFill="1" applyBorder="1" applyAlignment="1" applyProtection="1">
      <alignment vertical="top"/>
      <protection/>
    </xf>
    <xf numFmtId="181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83" fontId="4" fillId="0" borderId="61" xfId="0" applyNumberFormat="1" applyFont="1" applyFill="1" applyBorder="1" applyAlignment="1" applyProtection="1">
      <alignment/>
      <protection/>
    </xf>
    <xf numFmtId="183" fontId="4" fillId="0" borderId="62" xfId="0" applyNumberFormat="1" applyFont="1" applyFill="1" applyBorder="1" applyAlignment="1" applyProtection="1">
      <alignment/>
      <protection/>
    </xf>
    <xf numFmtId="181" fontId="4" fillId="0" borderId="43" xfId="0" applyNumberFormat="1" applyFont="1" applyFill="1" applyBorder="1" applyAlignment="1" applyProtection="1">
      <alignment/>
      <protection/>
    </xf>
    <xf numFmtId="183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83" fontId="4" fillId="0" borderId="34" xfId="0" applyNumberFormat="1" applyFont="1" applyFill="1" applyBorder="1" applyAlignment="1" applyProtection="1">
      <alignment/>
      <protection/>
    </xf>
    <xf numFmtId="183" fontId="4" fillId="0" borderId="31" xfId="0" applyNumberFormat="1" applyFont="1" applyBorder="1" applyAlignment="1" applyProtection="1">
      <alignment/>
      <protection/>
    </xf>
    <xf numFmtId="183" fontId="4" fillId="0" borderId="32" xfId="0" applyNumberFormat="1" applyFont="1" applyFill="1" applyBorder="1" applyAlignment="1" applyProtection="1">
      <alignment/>
      <protection/>
    </xf>
    <xf numFmtId="183" fontId="4" fillId="0" borderId="32" xfId="0" applyNumberFormat="1" applyFont="1" applyBorder="1" applyAlignment="1" applyProtection="1">
      <alignment/>
      <protection/>
    </xf>
    <xf numFmtId="181" fontId="4" fillId="0" borderId="32" xfId="0" applyNumberFormat="1" applyFont="1" applyBorder="1" applyAlignment="1" applyProtection="1">
      <alignment/>
      <protection/>
    </xf>
    <xf numFmtId="183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83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83" fontId="4" fillId="0" borderId="35" xfId="0" applyNumberFormat="1" applyFont="1" applyBorder="1" applyAlignment="1" applyProtection="1">
      <alignment horizontal="center"/>
      <protection/>
    </xf>
    <xf numFmtId="183" fontId="4" fillId="0" borderId="31" xfId="0" applyNumberFormat="1" applyFont="1" applyFill="1" applyBorder="1" applyAlignment="1" applyProtection="1">
      <alignment/>
      <protection/>
    </xf>
    <xf numFmtId="181" fontId="4" fillId="0" borderId="32" xfId="0" applyNumberFormat="1" applyFont="1" applyFill="1" applyBorder="1" applyAlignment="1" applyProtection="1">
      <alignment/>
      <protection/>
    </xf>
    <xf numFmtId="183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83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83" fontId="4" fillId="0" borderId="19" xfId="0" applyNumberFormat="1" applyFont="1" applyFill="1" applyBorder="1" applyAlignment="1" applyProtection="1">
      <alignment horizontal="center"/>
      <protection/>
    </xf>
    <xf numFmtId="183" fontId="4" fillId="0" borderId="10" xfId="0" applyNumberFormat="1" applyFont="1" applyFill="1" applyBorder="1" applyAlignment="1" applyProtection="1">
      <alignment horizontal="center"/>
      <protection/>
    </xf>
    <xf numFmtId="183" fontId="4" fillId="0" borderId="18" xfId="0" applyNumberFormat="1" applyFont="1" applyFill="1" applyBorder="1" applyAlignment="1" applyProtection="1">
      <alignment horizontal="center"/>
      <protection/>
    </xf>
    <xf numFmtId="181" fontId="4" fillId="0" borderId="18" xfId="0" applyNumberFormat="1" applyFont="1" applyFill="1" applyBorder="1" applyAlignment="1" applyProtection="1">
      <alignment horizontal="center"/>
      <protection/>
    </xf>
    <xf numFmtId="183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83" fontId="4" fillId="0" borderId="25" xfId="0" applyNumberFormat="1" applyFont="1" applyFill="1" applyBorder="1" applyAlignment="1" applyProtection="1">
      <alignment/>
      <protection/>
    </xf>
    <xf numFmtId="183" fontId="4" fillId="0" borderId="12" xfId="0" applyNumberFormat="1" applyFont="1" applyFill="1" applyBorder="1" applyAlignment="1" applyProtection="1">
      <alignment/>
      <protection/>
    </xf>
    <xf numFmtId="183" fontId="4" fillId="0" borderId="24" xfId="0" applyNumberFormat="1" applyFont="1" applyFill="1" applyBorder="1" applyAlignment="1" applyProtection="1">
      <alignment/>
      <protection/>
    </xf>
    <xf numFmtId="181" fontId="4" fillId="0" borderId="24" xfId="0" applyNumberFormat="1" applyFont="1" applyFill="1" applyBorder="1" applyAlignment="1" applyProtection="1">
      <alignment/>
      <protection/>
    </xf>
    <xf numFmtId="183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83" fontId="4" fillId="0" borderId="33" xfId="0" applyNumberFormat="1" applyFont="1" applyFill="1" applyBorder="1" applyAlignment="1" applyProtection="1">
      <alignment/>
      <protection/>
    </xf>
    <xf numFmtId="182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83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81" fontId="6" fillId="0" borderId="47" xfId="0" applyNumberFormat="1" applyFont="1" applyFill="1" applyBorder="1" applyAlignment="1" applyProtection="1">
      <alignment/>
      <protection/>
    </xf>
    <xf numFmtId="181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83" fontId="6" fillId="0" borderId="26" xfId="44" applyNumberFormat="1" applyFont="1" applyFill="1" applyBorder="1" applyAlignment="1" applyProtection="1">
      <alignment/>
      <protection/>
    </xf>
    <xf numFmtId="183" fontId="6" fillId="0" borderId="51" xfId="44" applyNumberFormat="1" applyFont="1" applyFill="1" applyBorder="1" applyAlignment="1" applyProtection="1">
      <alignment/>
      <protection/>
    </xf>
    <xf numFmtId="183" fontId="6" fillId="0" borderId="21" xfId="44" applyNumberFormat="1" applyFont="1" applyFill="1" applyBorder="1" applyAlignment="1" applyProtection="1">
      <alignment/>
      <protection/>
    </xf>
    <xf numFmtId="183" fontId="6" fillId="0" borderId="67" xfId="0" applyNumberFormat="1" applyFont="1" applyFill="1" applyBorder="1" applyAlignment="1" applyProtection="1">
      <alignment/>
      <protection/>
    </xf>
    <xf numFmtId="183" fontId="6" fillId="0" borderId="22" xfId="44" applyNumberFormat="1" applyFont="1" applyFill="1" applyBorder="1" applyAlignment="1" applyProtection="1">
      <alignment/>
      <protection/>
    </xf>
    <xf numFmtId="183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83" fontId="4" fillId="0" borderId="56" xfId="0" applyNumberFormat="1" applyFont="1" applyBorder="1" applyAlignment="1" applyProtection="1">
      <alignment/>
      <protection/>
    </xf>
    <xf numFmtId="183" fontId="4" fillId="0" borderId="18" xfId="0" applyNumberFormat="1" applyFont="1" applyBorder="1" applyAlignment="1" applyProtection="1">
      <alignment/>
      <protection/>
    </xf>
    <xf numFmtId="182" fontId="4" fillId="0" borderId="18" xfId="0" applyNumberFormat="1" applyFont="1" applyBorder="1" applyAlignment="1" applyProtection="1">
      <alignment/>
      <protection/>
    </xf>
    <xf numFmtId="183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83" fontId="10" fillId="0" borderId="44" xfId="0" applyNumberFormat="1" applyFont="1" applyFill="1" applyBorder="1" applyAlignment="1" applyProtection="1">
      <alignment/>
      <protection/>
    </xf>
    <xf numFmtId="183" fontId="10" fillId="0" borderId="62" xfId="0" applyNumberFormat="1" applyFont="1" applyFill="1" applyBorder="1" applyAlignment="1" applyProtection="1">
      <alignment/>
      <protection/>
    </xf>
    <xf numFmtId="183" fontId="10" fillId="0" borderId="43" xfId="0" applyNumberFormat="1" applyFont="1" applyFill="1" applyBorder="1" applyAlignment="1" applyProtection="1">
      <alignment/>
      <protection/>
    </xf>
    <xf numFmtId="181" fontId="10" fillId="0" borderId="43" xfId="0" applyNumberFormat="1" applyFont="1" applyFill="1" applyBorder="1" applyAlignment="1" applyProtection="1">
      <alignment/>
      <protection/>
    </xf>
    <xf numFmtId="183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83" fontId="6" fillId="0" borderId="26" xfId="44" applyNumberFormat="1" applyFont="1" applyBorder="1" applyAlignment="1" applyProtection="1">
      <alignment/>
      <protection/>
    </xf>
    <xf numFmtId="183" fontId="6" fillId="0" borderId="51" xfId="44" applyNumberFormat="1" applyFont="1" applyBorder="1" applyAlignment="1" applyProtection="1">
      <alignment/>
      <protection/>
    </xf>
    <xf numFmtId="183" fontId="6" fillId="0" borderId="21" xfId="44" applyNumberFormat="1" applyFont="1" applyBorder="1" applyAlignment="1" applyProtection="1">
      <alignment/>
      <protection/>
    </xf>
    <xf numFmtId="181" fontId="6" fillId="0" borderId="21" xfId="44" applyNumberFormat="1" applyFont="1" applyBorder="1" applyAlignment="1" applyProtection="1">
      <alignment/>
      <protection/>
    </xf>
    <xf numFmtId="183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83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83" fontId="10" fillId="0" borderId="26" xfId="61" applyNumberFormat="1" applyFont="1" applyFill="1" applyBorder="1" applyAlignment="1" applyProtection="1">
      <alignment horizontal="center"/>
      <protection/>
    </xf>
    <xf numFmtId="183" fontId="10" fillId="0" borderId="51" xfId="61" applyNumberFormat="1" applyFont="1" applyFill="1" applyBorder="1" applyAlignment="1" applyProtection="1">
      <alignment horizontal="center"/>
      <protection/>
    </xf>
    <xf numFmtId="183" fontId="10" fillId="0" borderId="21" xfId="61" applyNumberFormat="1" applyFont="1" applyFill="1" applyBorder="1" applyAlignment="1" applyProtection="1">
      <alignment horizontal="center"/>
      <protection/>
    </xf>
    <xf numFmtId="183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81" fontId="6" fillId="0" borderId="11" xfId="44" applyNumberFormat="1" applyFont="1" applyFill="1" applyBorder="1" applyAlignment="1" applyProtection="1">
      <alignment/>
      <protection/>
    </xf>
    <xf numFmtId="181" fontId="4" fillId="0" borderId="46" xfId="0" applyNumberFormat="1" applyFont="1" applyFill="1" applyBorder="1" applyAlignment="1" applyProtection="1">
      <alignment/>
      <protection/>
    </xf>
    <xf numFmtId="181" fontId="4" fillId="0" borderId="33" xfId="0" applyNumberFormat="1" applyFont="1" applyFill="1" applyBorder="1" applyAlignment="1" applyProtection="1">
      <alignment/>
      <protection/>
    </xf>
    <xf numFmtId="181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83" fontId="6" fillId="0" borderId="36" xfId="0" applyNumberFormat="1" applyFont="1" applyFill="1" applyBorder="1" applyAlignment="1" applyProtection="1">
      <alignment/>
      <protection/>
    </xf>
    <xf numFmtId="183" fontId="6" fillId="0" borderId="36" xfId="44" applyNumberFormat="1" applyFont="1" applyFill="1" applyBorder="1" applyAlignment="1" applyProtection="1">
      <alignment/>
      <protection/>
    </xf>
    <xf numFmtId="183" fontId="6" fillId="0" borderId="11" xfId="44" applyNumberFormat="1" applyFont="1" applyFill="1" applyBorder="1" applyAlignment="1" applyProtection="1">
      <alignment/>
      <protection/>
    </xf>
    <xf numFmtId="183" fontId="4" fillId="0" borderId="47" xfId="0" applyNumberFormat="1" applyFont="1" applyFill="1" applyBorder="1" applyAlignment="1" applyProtection="1">
      <alignment/>
      <protection/>
    </xf>
    <xf numFmtId="183" fontId="4" fillId="0" borderId="74" xfId="0" applyNumberFormat="1" applyFont="1" applyFill="1" applyBorder="1" applyAlignment="1" applyProtection="1">
      <alignment/>
      <protection/>
    </xf>
    <xf numFmtId="183" fontId="4" fillId="0" borderId="46" xfId="0" applyNumberFormat="1" applyFont="1" applyFill="1" applyBorder="1" applyAlignment="1" applyProtection="1">
      <alignment/>
      <protection/>
    </xf>
    <xf numFmtId="183" fontId="4" fillId="0" borderId="54" xfId="0" applyNumberFormat="1" applyFont="1" applyFill="1" applyBorder="1" applyAlignment="1" applyProtection="1">
      <alignment/>
      <protection/>
    </xf>
    <xf numFmtId="183" fontId="4" fillId="0" borderId="49" xfId="0" applyNumberFormat="1" applyFont="1" applyFill="1" applyBorder="1" applyAlignment="1" applyProtection="1">
      <alignment/>
      <protection/>
    </xf>
    <xf numFmtId="183" fontId="4" fillId="0" borderId="60" xfId="0" applyNumberFormat="1" applyFont="1" applyFill="1" applyBorder="1" applyAlignment="1" applyProtection="1">
      <alignment/>
      <protection/>
    </xf>
    <xf numFmtId="183" fontId="4" fillId="0" borderId="73" xfId="0" applyNumberFormat="1" applyFont="1" applyFill="1" applyBorder="1" applyAlignment="1" applyProtection="1">
      <alignment/>
      <protection/>
    </xf>
    <xf numFmtId="183" fontId="4" fillId="0" borderId="48" xfId="0" applyNumberFormat="1" applyFont="1" applyFill="1" applyBorder="1" applyAlignment="1" applyProtection="1">
      <alignment/>
      <protection/>
    </xf>
    <xf numFmtId="183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83" fontId="4" fillId="0" borderId="36" xfId="0" applyNumberFormat="1" applyFont="1" applyBorder="1" applyAlignment="1" applyProtection="1">
      <alignment/>
      <protection/>
    </xf>
    <xf numFmtId="182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83" fontId="4" fillId="0" borderId="47" xfId="0" applyNumberFormat="1" applyFont="1" applyBorder="1" applyAlignment="1" applyProtection="1">
      <alignment/>
      <protection/>
    </xf>
    <xf numFmtId="183" fontId="4" fillId="0" borderId="74" xfId="0" applyNumberFormat="1" applyFont="1" applyBorder="1" applyAlignment="1" applyProtection="1">
      <alignment/>
      <protection/>
    </xf>
    <xf numFmtId="183" fontId="4" fillId="0" borderId="46" xfId="0" applyNumberFormat="1" applyFont="1" applyBorder="1" applyAlignment="1" applyProtection="1">
      <alignment/>
      <protection/>
    </xf>
    <xf numFmtId="181" fontId="4" fillId="0" borderId="46" xfId="0" applyNumberFormat="1" applyFont="1" applyBorder="1" applyAlignment="1" applyProtection="1">
      <alignment/>
      <protection/>
    </xf>
    <xf numFmtId="183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83" fontId="10" fillId="0" borderId="21" xfId="0" applyNumberFormat="1" applyFont="1" applyFill="1" applyBorder="1" applyAlignment="1" applyProtection="1">
      <alignment/>
      <protection/>
    </xf>
    <xf numFmtId="183" fontId="10" fillId="0" borderId="36" xfId="0" applyNumberFormat="1" applyFont="1" applyFill="1" applyBorder="1" applyAlignment="1" applyProtection="1">
      <alignment/>
      <protection/>
    </xf>
    <xf numFmtId="183" fontId="10" fillId="0" borderId="11" xfId="0" applyNumberFormat="1" applyFont="1" applyFill="1" applyBorder="1" applyAlignment="1" applyProtection="1">
      <alignment/>
      <protection/>
    </xf>
    <xf numFmtId="181" fontId="10" fillId="0" borderId="11" xfId="0" applyNumberFormat="1" applyFont="1" applyFill="1" applyBorder="1" applyAlignment="1" applyProtection="1">
      <alignment/>
      <protection/>
    </xf>
    <xf numFmtId="183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83" fontId="6" fillId="0" borderId="36" xfId="0" applyNumberFormat="1" applyFont="1" applyBorder="1" applyAlignment="1" applyProtection="1">
      <alignment/>
      <protection/>
    </xf>
    <xf numFmtId="183" fontId="6" fillId="0" borderId="36" xfId="44" applyNumberFormat="1" applyFont="1" applyBorder="1" applyAlignment="1" applyProtection="1">
      <alignment/>
      <protection/>
    </xf>
    <xf numFmtId="183" fontId="6" fillId="0" borderId="11" xfId="44" applyNumberFormat="1" applyFont="1" applyBorder="1" applyAlignment="1" applyProtection="1">
      <alignment/>
      <protection/>
    </xf>
    <xf numFmtId="181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83" fontId="6" fillId="0" borderId="75" xfId="0" applyNumberFormat="1" applyFont="1" applyFill="1" applyBorder="1" applyAlignment="1" applyProtection="1">
      <alignment/>
      <protection/>
    </xf>
    <xf numFmtId="183" fontId="6" fillId="0" borderId="14" xfId="0" applyNumberFormat="1" applyFont="1" applyFill="1" applyBorder="1" applyAlignment="1" applyProtection="1">
      <alignment/>
      <protection/>
    </xf>
    <xf numFmtId="181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83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6055112</v>
      </c>
      <c r="C5" s="19">
        <v>0</v>
      </c>
      <c r="D5" s="59">
        <v>14586302</v>
      </c>
      <c r="E5" s="60">
        <v>14586302</v>
      </c>
      <c r="F5" s="60">
        <v>6100008</v>
      </c>
      <c r="G5" s="60">
        <v>143900</v>
      </c>
      <c r="H5" s="60">
        <v>145086</v>
      </c>
      <c r="I5" s="60">
        <v>6388994</v>
      </c>
      <c r="J5" s="60">
        <v>-3515</v>
      </c>
      <c r="K5" s="60">
        <v>0</v>
      </c>
      <c r="L5" s="60">
        <v>0</v>
      </c>
      <c r="M5" s="60">
        <v>-3515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6385479</v>
      </c>
      <c r="W5" s="60">
        <v>8410791</v>
      </c>
      <c r="X5" s="60">
        <v>-2025312</v>
      </c>
      <c r="Y5" s="61">
        <v>-24.08</v>
      </c>
      <c r="Z5" s="62">
        <v>14586302</v>
      </c>
    </row>
    <row r="6" spans="1:26" ht="13.5">
      <c r="A6" s="58" t="s">
        <v>32</v>
      </c>
      <c r="B6" s="19">
        <v>40277982</v>
      </c>
      <c r="C6" s="19">
        <v>0</v>
      </c>
      <c r="D6" s="59">
        <v>47940327</v>
      </c>
      <c r="E6" s="60">
        <v>47940327</v>
      </c>
      <c r="F6" s="60">
        <v>1360560</v>
      </c>
      <c r="G6" s="60">
        <v>2954089</v>
      </c>
      <c r="H6" s="60">
        <v>2850175</v>
      </c>
      <c r="I6" s="60">
        <v>7164824</v>
      </c>
      <c r="J6" s="60">
        <v>3471918</v>
      </c>
      <c r="K6" s="60">
        <v>0</v>
      </c>
      <c r="L6" s="60">
        <v>0</v>
      </c>
      <c r="M6" s="60">
        <v>3471918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10636742</v>
      </c>
      <c r="W6" s="60">
        <v>23970162</v>
      </c>
      <c r="X6" s="60">
        <v>-13333420</v>
      </c>
      <c r="Y6" s="61">
        <v>-55.63</v>
      </c>
      <c r="Z6" s="62">
        <v>47940327</v>
      </c>
    </row>
    <row r="7" spans="1:26" ht="13.5">
      <c r="A7" s="58" t="s">
        <v>33</v>
      </c>
      <c r="B7" s="19">
        <v>175822</v>
      </c>
      <c r="C7" s="19">
        <v>0</v>
      </c>
      <c r="D7" s="59">
        <v>6631</v>
      </c>
      <c r="E7" s="60">
        <v>6631</v>
      </c>
      <c r="F7" s="60">
        <v>2734</v>
      </c>
      <c r="G7" s="60">
        <v>26358</v>
      </c>
      <c r="H7" s="60">
        <v>18202</v>
      </c>
      <c r="I7" s="60">
        <v>47294</v>
      </c>
      <c r="J7" s="60">
        <v>9121</v>
      </c>
      <c r="K7" s="60">
        <v>0</v>
      </c>
      <c r="L7" s="60">
        <v>0</v>
      </c>
      <c r="M7" s="60">
        <v>9121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56415</v>
      </c>
      <c r="W7" s="60">
        <v>2652</v>
      </c>
      <c r="X7" s="60">
        <v>53763</v>
      </c>
      <c r="Y7" s="61">
        <v>2027.26</v>
      </c>
      <c r="Z7" s="62">
        <v>6631</v>
      </c>
    </row>
    <row r="8" spans="1:26" ht="13.5">
      <c r="A8" s="58" t="s">
        <v>34</v>
      </c>
      <c r="B8" s="19">
        <v>76075200</v>
      </c>
      <c r="C8" s="19">
        <v>0</v>
      </c>
      <c r="D8" s="59">
        <v>59507999</v>
      </c>
      <c r="E8" s="60">
        <v>59507999</v>
      </c>
      <c r="F8" s="60">
        <v>15297995</v>
      </c>
      <c r="G8" s="60">
        <v>1347000</v>
      </c>
      <c r="H8" s="60">
        <v>0</v>
      </c>
      <c r="I8" s="60">
        <v>16644995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16644995</v>
      </c>
      <c r="W8" s="60">
        <v>23803200</v>
      </c>
      <c r="X8" s="60">
        <v>-7158205</v>
      </c>
      <c r="Y8" s="61">
        <v>-30.07</v>
      </c>
      <c r="Z8" s="62">
        <v>59507999</v>
      </c>
    </row>
    <row r="9" spans="1:26" ht="13.5">
      <c r="A9" s="58" t="s">
        <v>35</v>
      </c>
      <c r="B9" s="19">
        <v>11530768</v>
      </c>
      <c r="C9" s="19">
        <v>0</v>
      </c>
      <c r="D9" s="59">
        <v>10290728</v>
      </c>
      <c r="E9" s="60">
        <v>10290728</v>
      </c>
      <c r="F9" s="60">
        <v>57848</v>
      </c>
      <c r="G9" s="60">
        <v>168150</v>
      </c>
      <c r="H9" s="60">
        <v>172847</v>
      </c>
      <c r="I9" s="60">
        <v>398845</v>
      </c>
      <c r="J9" s="60">
        <v>292692</v>
      </c>
      <c r="K9" s="60">
        <v>0</v>
      </c>
      <c r="L9" s="60">
        <v>0</v>
      </c>
      <c r="M9" s="60">
        <v>292692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691537</v>
      </c>
      <c r="W9" s="60">
        <v>5145366</v>
      </c>
      <c r="X9" s="60">
        <v>-4453829</v>
      </c>
      <c r="Y9" s="61">
        <v>-86.56</v>
      </c>
      <c r="Z9" s="62">
        <v>10290728</v>
      </c>
    </row>
    <row r="10" spans="1:26" ht="25.5">
      <c r="A10" s="63" t="s">
        <v>277</v>
      </c>
      <c r="B10" s="64">
        <f>SUM(B5:B9)</f>
        <v>134114884</v>
      </c>
      <c r="C10" s="64">
        <f>SUM(C5:C9)</f>
        <v>0</v>
      </c>
      <c r="D10" s="65">
        <f aca="true" t="shared" si="0" ref="D10:Z10">SUM(D5:D9)</f>
        <v>132331987</v>
      </c>
      <c r="E10" s="66">
        <f t="shared" si="0"/>
        <v>132331987</v>
      </c>
      <c r="F10" s="66">
        <f t="shared" si="0"/>
        <v>22819145</v>
      </c>
      <c r="G10" s="66">
        <f t="shared" si="0"/>
        <v>4639497</v>
      </c>
      <c r="H10" s="66">
        <f t="shared" si="0"/>
        <v>3186310</v>
      </c>
      <c r="I10" s="66">
        <f t="shared" si="0"/>
        <v>30644952</v>
      </c>
      <c r="J10" s="66">
        <f t="shared" si="0"/>
        <v>3770216</v>
      </c>
      <c r="K10" s="66">
        <f t="shared" si="0"/>
        <v>0</v>
      </c>
      <c r="L10" s="66">
        <f t="shared" si="0"/>
        <v>0</v>
      </c>
      <c r="M10" s="66">
        <f t="shared" si="0"/>
        <v>3770216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34415168</v>
      </c>
      <c r="W10" s="66">
        <f t="shared" si="0"/>
        <v>61332171</v>
      </c>
      <c r="X10" s="66">
        <f t="shared" si="0"/>
        <v>-26917003</v>
      </c>
      <c r="Y10" s="67">
        <f>+IF(W10&lt;&gt;0,(X10/W10)*100,0)</f>
        <v>-43.88724964586693</v>
      </c>
      <c r="Z10" s="68">
        <f t="shared" si="0"/>
        <v>132331987</v>
      </c>
    </row>
    <row r="11" spans="1:26" ht="13.5">
      <c r="A11" s="58" t="s">
        <v>37</v>
      </c>
      <c r="B11" s="19">
        <v>51158286</v>
      </c>
      <c r="C11" s="19">
        <v>0</v>
      </c>
      <c r="D11" s="59">
        <v>52490957</v>
      </c>
      <c r="E11" s="60">
        <v>52490957</v>
      </c>
      <c r="F11" s="60">
        <v>4922251</v>
      </c>
      <c r="G11" s="60">
        <v>4543696</v>
      </c>
      <c r="H11" s="60">
        <v>4696035</v>
      </c>
      <c r="I11" s="60">
        <v>14161982</v>
      </c>
      <c r="J11" s="60">
        <v>4594079</v>
      </c>
      <c r="K11" s="60">
        <v>0</v>
      </c>
      <c r="L11" s="60">
        <v>0</v>
      </c>
      <c r="M11" s="60">
        <v>4594079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18756061</v>
      </c>
      <c r="W11" s="60">
        <v>26245476</v>
      </c>
      <c r="X11" s="60">
        <v>-7489415</v>
      </c>
      <c r="Y11" s="61">
        <v>-28.54</v>
      </c>
      <c r="Z11" s="62">
        <v>52490957</v>
      </c>
    </row>
    <row r="12" spans="1:26" ht="13.5">
      <c r="A12" s="58" t="s">
        <v>38</v>
      </c>
      <c r="B12" s="19">
        <v>3065339</v>
      </c>
      <c r="C12" s="19">
        <v>0</v>
      </c>
      <c r="D12" s="59">
        <v>3183481</v>
      </c>
      <c r="E12" s="60">
        <v>3183481</v>
      </c>
      <c r="F12" s="60">
        <v>255639</v>
      </c>
      <c r="G12" s="60">
        <v>255576</v>
      </c>
      <c r="H12" s="60">
        <v>255584</v>
      </c>
      <c r="I12" s="60">
        <v>766799</v>
      </c>
      <c r="J12" s="60">
        <v>255512</v>
      </c>
      <c r="K12" s="60">
        <v>0</v>
      </c>
      <c r="L12" s="60">
        <v>0</v>
      </c>
      <c r="M12" s="60">
        <v>255512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1022311</v>
      </c>
      <c r="W12" s="60">
        <v>1591740</v>
      </c>
      <c r="X12" s="60">
        <v>-569429</v>
      </c>
      <c r="Y12" s="61">
        <v>-35.77</v>
      </c>
      <c r="Z12" s="62">
        <v>3183481</v>
      </c>
    </row>
    <row r="13" spans="1:26" ht="13.5">
      <c r="A13" s="58" t="s">
        <v>278</v>
      </c>
      <c r="B13" s="19">
        <v>25694319</v>
      </c>
      <c r="C13" s="19">
        <v>0</v>
      </c>
      <c r="D13" s="59">
        <v>28427184</v>
      </c>
      <c r="E13" s="60">
        <v>28427184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28427184</v>
      </c>
    </row>
    <row r="14" spans="1:26" ht="13.5">
      <c r="A14" s="58" t="s">
        <v>40</v>
      </c>
      <c r="B14" s="19">
        <v>4092475</v>
      </c>
      <c r="C14" s="19">
        <v>0</v>
      </c>
      <c r="D14" s="59">
        <v>2504000</v>
      </c>
      <c r="E14" s="60">
        <v>2504000</v>
      </c>
      <c r="F14" s="60">
        <v>92014</v>
      </c>
      <c r="G14" s="60">
        <v>23176</v>
      </c>
      <c r="H14" s="60">
        <v>23251</v>
      </c>
      <c r="I14" s="60">
        <v>138441</v>
      </c>
      <c r="J14" s="60">
        <v>23251</v>
      </c>
      <c r="K14" s="60">
        <v>0</v>
      </c>
      <c r="L14" s="60">
        <v>0</v>
      </c>
      <c r="M14" s="60">
        <v>23251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161692</v>
      </c>
      <c r="W14" s="60">
        <v>1252002</v>
      </c>
      <c r="X14" s="60">
        <v>-1090310</v>
      </c>
      <c r="Y14" s="61">
        <v>-87.09</v>
      </c>
      <c r="Z14" s="62">
        <v>2504000</v>
      </c>
    </row>
    <row r="15" spans="1:26" ht="13.5">
      <c r="A15" s="58" t="s">
        <v>41</v>
      </c>
      <c r="B15" s="19">
        <v>19752593</v>
      </c>
      <c r="C15" s="19">
        <v>0</v>
      </c>
      <c r="D15" s="59">
        <v>18000000</v>
      </c>
      <c r="E15" s="60">
        <v>18000000</v>
      </c>
      <c r="F15" s="60">
        <v>314450</v>
      </c>
      <c r="G15" s="60">
        <v>136475</v>
      </c>
      <c r="H15" s="60">
        <v>48560</v>
      </c>
      <c r="I15" s="60">
        <v>499485</v>
      </c>
      <c r="J15" s="60">
        <v>73596</v>
      </c>
      <c r="K15" s="60">
        <v>0</v>
      </c>
      <c r="L15" s="60">
        <v>0</v>
      </c>
      <c r="M15" s="60">
        <v>73596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573081</v>
      </c>
      <c r="W15" s="60">
        <v>9000000</v>
      </c>
      <c r="X15" s="60">
        <v>-8426919</v>
      </c>
      <c r="Y15" s="61">
        <v>-93.63</v>
      </c>
      <c r="Z15" s="62">
        <v>18000000</v>
      </c>
    </row>
    <row r="16" spans="1:26" ht="13.5">
      <c r="A16" s="69" t="s">
        <v>42</v>
      </c>
      <c r="B16" s="19">
        <v>2579731</v>
      </c>
      <c r="C16" s="19">
        <v>0</v>
      </c>
      <c r="D16" s="59">
        <v>5763131</v>
      </c>
      <c r="E16" s="60">
        <v>5763131</v>
      </c>
      <c r="F16" s="60">
        <v>4419672</v>
      </c>
      <c r="G16" s="60">
        <v>399913</v>
      </c>
      <c r="H16" s="60">
        <v>399344</v>
      </c>
      <c r="I16" s="60">
        <v>5218929</v>
      </c>
      <c r="J16" s="60">
        <v>414840</v>
      </c>
      <c r="K16" s="60">
        <v>0</v>
      </c>
      <c r="L16" s="60">
        <v>0</v>
      </c>
      <c r="M16" s="60">
        <v>414840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5633769</v>
      </c>
      <c r="W16" s="60">
        <v>2305252</v>
      </c>
      <c r="X16" s="60">
        <v>3328517</v>
      </c>
      <c r="Y16" s="61">
        <v>144.39</v>
      </c>
      <c r="Z16" s="62">
        <v>5763131</v>
      </c>
    </row>
    <row r="17" spans="1:26" ht="13.5">
      <c r="A17" s="58" t="s">
        <v>43</v>
      </c>
      <c r="B17" s="19">
        <v>38724997</v>
      </c>
      <c r="C17" s="19">
        <v>0</v>
      </c>
      <c r="D17" s="59">
        <v>48028399</v>
      </c>
      <c r="E17" s="60">
        <v>48028399</v>
      </c>
      <c r="F17" s="60">
        <v>3589477</v>
      </c>
      <c r="G17" s="60">
        <v>2278168</v>
      </c>
      <c r="H17" s="60">
        <v>1695726</v>
      </c>
      <c r="I17" s="60">
        <v>7563371</v>
      </c>
      <c r="J17" s="60">
        <v>2009500</v>
      </c>
      <c r="K17" s="60">
        <v>0</v>
      </c>
      <c r="L17" s="60">
        <v>0</v>
      </c>
      <c r="M17" s="60">
        <v>2009500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9572871</v>
      </c>
      <c r="W17" s="60">
        <v>24014200</v>
      </c>
      <c r="X17" s="60">
        <v>-14441329</v>
      </c>
      <c r="Y17" s="61">
        <v>-60.14</v>
      </c>
      <c r="Z17" s="62">
        <v>48028399</v>
      </c>
    </row>
    <row r="18" spans="1:26" ht="13.5">
      <c r="A18" s="70" t="s">
        <v>44</v>
      </c>
      <c r="B18" s="71">
        <f>SUM(B11:B17)</f>
        <v>145067740</v>
      </c>
      <c r="C18" s="71">
        <f>SUM(C11:C17)</f>
        <v>0</v>
      </c>
      <c r="D18" s="72">
        <f aca="true" t="shared" si="1" ref="D18:Z18">SUM(D11:D17)</f>
        <v>158397152</v>
      </c>
      <c r="E18" s="73">
        <f t="shared" si="1"/>
        <v>158397152</v>
      </c>
      <c r="F18" s="73">
        <f t="shared" si="1"/>
        <v>13593503</v>
      </c>
      <c r="G18" s="73">
        <f t="shared" si="1"/>
        <v>7637004</v>
      </c>
      <c r="H18" s="73">
        <f t="shared" si="1"/>
        <v>7118500</v>
      </c>
      <c r="I18" s="73">
        <f t="shared" si="1"/>
        <v>28349007</v>
      </c>
      <c r="J18" s="73">
        <f t="shared" si="1"/>
        <v>7370778</v>
      </c>
      <c r="K18" s="73">
        <f t="shared" si="1"/>
        <v>0</v>
      </c>
      <c r="L18" s="73">
        <f t="shared" si="1"/>
        <v>0</v>
      </c>
      <c r="M18" s="73">
        <f t="shared" si="1"/>
        <v>7370778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35719785</v>
      </c>
      <c r="W18" s="73">
        <f t="shared" si="1"/>
        <v>64408670</v>
      </c>
      <c r="X18" s="73">
        <f t="shared" si="1"/>
        <v>-28688885</v>
      </c>
      <c r="Y18" s="67">
        <f>+IF(W18&lt;&gt;0,(X18/W18)*100,0)</f>
        <v>-44.54196150921918</v>
      </c>
      <c r="Z18" s="74">
        <f t="shared" si="1"/>
        <v>158397152</v>
      </c>
    </row>
    <row r="19" spans="1:26" ht="13.5">
      <c r="A19" s="70" t="s">
        <v>45</v>
      </c>
      <c r="B19" s="75">
        <f>+B10-B18</f>
        <v>-10952856</v>
      </c>
      <c r="C19" s="75">
        <f>+C10-C18</f>
        <v>0</v>
      </c>
      <c r="D19" s="76">
        <f aca="true" t="shared" si="2" ref="D19:Z19">+D10-D18</f>
        <v>-26065165</v>
      </c>
      <c r="E19" s="77">
        <f t="shared" si="2"/>
        <v>-26065165</v>
      </c>
      <c r="F19" s="77">
        <f t="shared" si="2"/>
        <v>9225642</v>
      </c>
      <c r="G19" s="77">
        <f t="shared" si="2"/>
        <v>-2997507</v>
      </c>
      <c r="H19" s="77">
        <f t="shared" si="2"/>
        <v>-3932190</v>
      </c>
      <c r="I19" s="77">
        <f t="shared" si="2"/>
        <v>2295945</v>
      </c>
      <c r="J19" s="77">
        <f t="shared" si="2"/>
        <v>-3600562</v>
      </c>
      <c r="K19" s="77">
        <f t="shared" si="2"/>
        <v>0</v>
      </c>
      <c r="L19" s="77">
        <f t="shared" si="2"/>
        <v>0</v>
      </c>
      <c r="M19" s="77">
        <f t="shared" si="2"/>
        <v>-3600562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-1304617</v>
      </c>
      <c r="W19" s="77">
        <f>IF(E10=E18,0,W10-W18)</f>
        <v>-3076499</v>
      </c>
      <c r="X19" s="77">
        <f t="shared" si="2"/>
        <v>1771882</v>
      </c>
      <c r="Y19" s="78">
        <f>+IF(W19&lt;&gt;0,(X19/W19)*100,0)</f>
        <v>-57.59410290723319</v>
      </c>
      <c r="Z19" s="79">
        <f t="shared" si="2"/>
        <v>-26065165</v>
      </c>
    </row>
    <row r="20" spans="1:26" ht="13.5">
      <c r="A20" s="58" t="s">
        <v>46</v>
      </c>
      <c r="B20" s="19">
        <v>17898906</v>
      </c>
      <c r="C20" s="19">
        <v>0</v>
      </c>
      <c r="D20" s="59">
        <v>65192000</v>
      </c>
      <c r="E20" s="60">
        <v>65192000</v>
      </c>
      <c r="F20" s="60">
        <v>0</v>
      </c>
      <c r="G20" s="60">
        <v>1367649</v>
      </c>
      <c r="H20" s="60">
        <v>3216412</v>
      </c>
      <c r="I20" s="60">
        <v>4584061</v>
      </c>
      <c r="J20" s="60">
        <v>2202633</v>
      </c>
      <c r="K20" s="60">
        <v>0</v>
      </c>
      <c r="L20" s="60">
        <v>0</v>
      </c>
      <c r="M20" s="60">
        <v>2202633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6786694</v>
      </c>
      <c r="W20" s="60">
        <v>26076800</v>
      </c>
      <c r="X20" s="60">
        <v>-19290106</v>
      </c>
      <c r="Y20" s="61">
        <v>-73.97</v>
      </c>
      <c r="Z20" s="62">
        <v>65192000</v>
      </c>
    </row>
    <row r="21" spans="1:26" ht="13.5">
      <c r="A21" s="58" t="s">
        <v>279</v>
      </c>
      <c r="B21" s="80">
        <v>0</v>
      </c>
      <c r="C21" s="80">
        <v>0</v>
      </c>
      <c r="D21" s="81">
        <v>72435713</v>
      </c>
      <c r="E21" s="82">
        <v>72435713</v>
      </c>
      <c r="F21" s="82">
        <v>117729</v>
      </c>
      <c r="G21" s="82">
        <v>5447744</v>
      </c>
      <c r="H21" s="82">
        <v>907924</v>
      </c>
      <c r="I21" s="82">
        <v>6473397</v>
      </c>
      <c r="J21" s="82">
        <v>4963425</v>
      </c>
      <c r="K21" s="82">
        <v>0</v>
      </c>
      <c r="L21" s="82">
        <v>0</v>
      </c>
      <c r="M21" s="82">
        <v>4963425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11436822</v>
      </c>
      <c r="W21" s="82">
        <v>-28974284</v>
      </c>
      <c r="X21" s="82">
        <v>40411106</v>
      </c>
      <c r="Y21" s="83">
        <v>-139.47</v>
      </c>
      <c r="Z21" s="84">
        <v>72435713</v>
      </c>
    </row>
    <row r="22" spans="1:26" ht="25.5">
      <c r="A22" s="85" t="s">
        <v>280</v>
      </c>
      <c r="B22" s="86">
        <f>SUM(B19:B21)</f>
        <v>6946050</v>
      </c>
      <c r="C22" s="86">
        <f>SUM(C19:C21)</f>
        <v>0</v>
      </c>
      <c r="D22" s="87">
        <f aca="true" t="shared" si="3" ref="D22:Z22">SUM(D19:D21)</f>
        <v>111562548</v>
      </c>
      <c r="E22" s="88">
        <f t="shared" si="3"/>
        <v>111562548</v>
      </c>
      <c r="F22" s="88">
        <f t="shared" si="3"/>
        <v>9343371</v>
      </c>
      <c r="G22" s="88">
        <f t="shared" si="3"/>
        <v>3817886</v>
      </c>
      <c r="H22" s="88">
        <f t="shared" si="3"/>
        <v>192146</v>
      </c>
      <c r="I22" s="88">
        <f t="shared" si="3"/>
        <v>13353403</v>
      </c>
      <c r="J22" s="88">
        <f t="shared" si="3"/>
        <v>3565496</v>
      </c>
      <c r="K22" s="88">
        <f t="shared" si="3"/>
        <v>0</v>
      </c>
      <c r="L22" s="88">
        <f t="shared" si="3"/>
        <v>0</v>
      </c>
      <c r="M22" s="88">
        <f t="shared" si="3"/>
        <v>3565496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16918899</v>
      </c>
      <c r="W22" s="88">
        <f t="shared" si="3"/>
        <v>-5973983</v>
      </c>
      <c r="X22" s="88">
        <f t="shared" si="3"/>
        <v>22892882</v>
      </c>
      <c r="Y22" s="89">
        <f>+IF(W22&lt;&gt;0,(X22/W22)*100,0)</f>
        <v>-383.20969443669327</v>
      </c>
      <c r="Z22" s="90">
        <f t="shared" si="3"/>
        <v>111562548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6946050</v>
      </c>
      <c r="C24" s="75">
        <f>SUM(C22:C23)</f>
        <v>0</v>
      </c>
      <c r="D24" s="76">
        <f aca="true" t="shared" si="4" ref="D24:Z24">SUM(D22:D23)</f>
        <v>111562548</v>
      </c>
      <c r="E24" s="77">
        <f t="shared" si="4"/>
        <v>111562548</v>
      </c>
      <c r="F24" s="77">
        <f t="shared" si="4"/>
        <v>9343371</v>
      </c>
      <c r="G24" s="77">
        <f t="shared" si="4"/>
        <v>3817886</v>
      </c>
      <c r="H24" s="77">
        <f t="shared" si="4"/>
        <v>192146</v>
      </c>
      <c r="I24" s="77">
        <f t="shared" si="4"/>
        <v>13353403</v>
      </c>
      <c r="J24" s="77">
        <f t="shared" si="4"/>
        <v>3565496</v>
      </c>
      <c r="K24" s="77">
        <f t="shared" si="4"/>
        <v>0</v>
      </c>
      <c r="L24" s="77">
        <f t="shared" si="4"/>
        <v>0</v>
      </c>
      <c r="M24" s="77">
        <f t="shared" si="4"/>
        <v>3565496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16918899</v>
      </c>
      <c r="W24" s="77">
        <f t="shared" si="4"/>
        <v>-5973983</v>
      </c>
      <c r="X24" s="77">
        <f t="shared" si="4"/>
        <v>22892882</v>
      </c>
      <c r="Y24" s="78">
        <f>+IF(W24&lt;&gt;0,(X24/W24)*100,0)</f>
        <v>-383.20969443669327</v>
      </c>
      <c r="Z24" s="79">
        <f t="shared" si="4"/>
        <v>111562548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34113495</v>
      </c>
      <c r="C27" s="22">
        <v>0</v>
      </c>
      <c r="D27" s="99">
        <v>72435713</v>
      </c>
      <c r="E27" s="100">
        <v>72435713</v>
      </c>
      <c r="F27" s="100">
        <v>3680717</v>
      </c>
      <c r="G27" s="100">
        <v>5700737</v>
      </c>
      <c r="H27" s="100">
        <v>0</v>
      </c>
      <c r="I27" s="100">
        <v>9381454</v>
      </c>
      <c r="J27" s="100">
        <v>5310217</v>
      </c>
      <c r="K27" s="100">
        <v>0</v>
      </c>
      <c r="L27" s="100">
        <v>0</v>
      </c>
      <c r="M27" s="100">
        <v>5310217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14691671</v>
      </c>
      <c r="W27" s="100">
        <v>36218000</v>
      </c>
      <c r="X27" s="100">
        <v>-21526329</v>
      </c>
      <c r="Y27" s="101">
        <v>-59.44</v>
      </c>
      <c r="Z27" s="102">
        <v>72435713</v>
      </c>
    </row>
    <row r="28" spans="1:26" ht="13.5">
      <c r="A28" s="103" t="s">
        <v>46</v>
      </c>
      <c r="B28" s="19">
        <v>30558322</v>
      </c>
      <c r="C28" s="19">
        <v>0</v>
      </c>
      <c r="D28" s="59">
        <v>64318900</v>
      </c>
      <c r="E28" s="60">
        <v>64318900</v>
      </c>
      <c r="F28" s="60">
        <v>3680717</v>
      </c>
      <c r="G28" s="60">
        <v>5700737</v>
      </c>
      <c r="H28" s="60">
        <v>0</v>
      </c>
      <c r="I28" s="60">
        <v>9381454</v>
      </c>
      <c r="J28" s="60">
        <v>5310217</v>
      </c>
      <c r="K28" s="60">
        <v>0</v>
      </c>
      <c r="L28" s="60">
        <v>0</v>
      </c>
      <c r="M28" s="60">
        <v>5310217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14691671</v>
      </c>
      <c r="W28" s="60">
        <v>0</v>
      </c>
      <c r="X28" s="60">
        <v>14691671</v>
      </c>
      <c r="Y28" s="61">
        <v>0</v>
      </c>
      <c r="Z28" s="62">
        <v>64318900</v>
      </c>
    </row>
    <row r="29" spans="1:26" ht="13.5">
      <c r="A29" s="58" t="s">
        <v>282</v>
      </c>
      <c r="B29" s="19">
        <v>3555173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8116813</v>
      </c>
      <c r="E31" s="60">
        <v>8116813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8116813</v>
      </c>
    </row>
    <row r="32" spans="1:26" ht="13.5">
      <c r="A32" s="70" t="s">
        <v>54</v>
      </c>
      <c r="B32" s="22">
        <f>SUM(B28:B31)</f>
        <v>34113495</v>
      </c>
      <c r="C32" s="22">
        <f>SUM(C28:C31)</f>
        <v>0</v>
      </c>
      <c r="D32" s="99">
        <f aca="true" t="shared" si="5" ref="D32:Z32">SUM(D28:D31)</f>
        <v>72435713</v>
      </c>
      <c r="E32" s="100">
        <f t="shared" si="5"/>
        <v>72435713</v>
      </c>
      <c r="F32" s="100">
        <f t="shared" si="5"/>
        <v>3680717</v>
      </c>
      <c r="G32" s="100">
        <f t="shared" si="5"/>
        <v>5700737</v>
      </c>
      <c r="H32" s="100">
        <f t="shared" si="5"/>
        <v>0</v>
      </c>
      <c r="I32" s="100">
        <f t="shared" si="5"/>
        <v>9381454</v>
      </c>
      <c r="J32" s="100">
        <f t="shared" si="5"/>
        <v>5310217</v>
      </c>
      <c r="K32" s="100">
        <f t="shared" si="5"/>
        <v>0</v>
      </c>
      <c r="L32" s="100">
        <f t="shared" si="5"/>
        <v>0</v>
      </c>
      <c r="M32" s="100">
        <f t="shared" si="5"/>
        <v>5310217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14691671</v>
      </c>
      <c r="W32" s="100">
        <f t="shared" si="5"/>
        <v>0</v>
      </c>
      <c r="X32" s="100">
        <f t="shared" si="5"/>
        <v>14691671</v>
      </c>
      <c r="Y32" s="101">
        <f>+IF(W32&lt;&gt;0,(X32/W32)*100,0)</f>
        <v>0</v>
      </c>
      <c r="Z32" s="102">
        <f t="shared" si="5"/>
        <v>72435713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29002003</v>
      </c>
      <c r="C35" s="19">
        <v>0</v>
      </c>
      <c r="D35" s="59">
        <v>20562991</v>
      </c>
      <c r="E35" s="60">
        <v>20562991</v>
      </c>
      <c r="F35" s="60">
        <v>28154108</v>
      </c>
      <c r="G35" s="60">
        <v>29944642</v>
      </c>
      <c r="H35" s="60">
        <v>30931090</v>
      </c>
      <c r="I35" s="60">
        <v>30931090</v>
      </c>
      <c r="J35" s="60">
        <v>32830757</v>
      </c>
      <c r="K35" s="60">
        <v>0</v>
      </c>
      <c r="L35" s="60">
        <v>0</v>
      </c>
      <c r="M35" s="60">
        <v>32830757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32830757</v>
      </c>
      <c r="W35" s="60">
        <v>10281496</v>
      </c>
      <c r="X35" s="60">
        <v>22549261</v>
      </c>
      <c r="Y35" s="61">
        <v>219.32</v>
      </c>
      <c r="Z35" s="62">
        <v>20562991</v>
      </c>
    </row>
    <row r="36" spans="1:26" ht="13.5">
      <c r="A36" s="58" t="s">
        <v>57</v>
      </c>
      <c r="B36" s="19">
        <v>462531294</v>
      </c>
      <c r="C36" s="19">
        <v>0</v>
      </c>
      <c r="D36" s="59">
        <v>344620466</v>
      </c>
      <c r="E36" s="60">
        <v>344620466</v>
      </c>
      <c r="F36" s="60">
        <v>463584020</v>
      </c>
      <c r="G36" s="60">
        <v>464008051</v>
      </c>
      <c r="H36" s="60">
        <v>464080766</v>
      </c>
      <c r="I36" s="60">
        <v>464080766</v>
      </c>
      <c r="J36" s="60">
        <v>464203037</v>
      </c>
      <c r="K36" s="60">
        <v>0</v>
      </c>
      <c r="L36" s="60">
        <v>0</v>
      </c>
      <c r="M36" s="60">
        <v>464203037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464203037</v>
      </c>
      <c r="W36" s="60">
        <v>172310233</v>
      </c>
      <c r="X36" s="60">
        <v>291892804</v>
      </c>
      <c r="Y36" s="61">
        <v>169.4</v>
      </c>
      <c r="Z36" s="62">
        <v>344620466</v>
      </c>
    </row>
    <row r="37" spans="1:26" ht="13.5">
      <c r="A37" s="58" t="s">
        <v>58</v>
      </c>
      <c r="B37" s="19">
        <v>56048483</v>
      </c>
      <c r="C37" s="19">
        <v>0</v>
      </c>
      <c r="D37" s="59">
        <v>21378487</v>
      </c>
      <c r="E37" s="60">
        <v>21378487</v>
      </c>
      <c r="F37" s="60">
        <v>65441868</v>
      </c>
      <c r="G37" s="60">
        <v>74605264</v>
      </c>
      <c r="H37" s="60">
        <v>77008614</v>
      </c>
      <c r="I37" s="60">
        <v>77008614</v>
      </c>
      <c r="J37" s="60">
        <v>85194287</v>
      </c>
      <c r="K37" s="60">
        <v>0</v>
      </c>
      <c r="L37" s="60">
        <v>0</v>
      </c>
      <c r="M37" s="60">
        <v>85194287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85194287</v>
      </c>
      <c r="W37" s="60">
        <v>10689244</v>
      </c>
      <c r="X37" s="60">
        <v>74505043</v>
      </c>
      <c r="Y37" s="61">
        <v>697.01</v>
      </c>
      <c r="Z37" s="62">
        <v>21378487</v>
      </c>
    </row>
    <row r="38" spans="1:26" ht="13.5">
      <c r="A38" s="58" t="s">
        <v>59</v>
      </c>
      <c r="B38" s="19">
        <v>31657821</v>
      </c>
      <c r="C38" s="19">
        <v>0</v>
      </c>
      <c r="D38" s="59">
        <v>18526425</v>
      </c>
      <c r="E38" s="60">
        <v>18526425</v>
      </c>
      <c r="F38" s="60">
        <v>13234026</v>
      </c>
      <c r="G38" s="60">
        <v>13234026</v>
      </c>
      <c r="H38" s="60">
        <v>13220426</v>
      </c>
      <c r="I38" s="60">
        <v>13220426</v>
      </c>
      <c r="J38" s="60">
        <v>13220426</v>
      </c>
      <c r="K38" s="60">
        <v>0</v>
      </c>
      <c r="L38" s="60">
        <v>0</v>
      </c>
      <c r="M38" s="60">
        <v>13220426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13220426</v>
      </c>
      <c r="W38" s="60">
        <v>9263213</v>
      </c>
      <c r="X38" s="60">
        <v>3957213</v>
      </c>
      <c r="Y38" s="61">
        <v>42.72</v>
      </c>
      <c r="Z38" s="62">
        <v>18526425</v>
      </c>
    </row>
    <row r="39" spans="1:26" ht="13.5">
      <c r="A39" s="58" t="s">
        <v>60</v>
      </c>
      <c r="B39" s="19">
        <v>403826993</v>
      </c>
      <c r="C39" s="19">
        <v>0</v>
      </c>
      <c r="D39" s="59">
        <v>325278545</v>
      </c>
      <c r="E39" s="60">
        <v>325278545</v>
      </c>
      <c r="F39" s="60">
        <v>413062233</v>
      </c>
      <c r="G39" s="60">
        <v>406113403</v>
      </c>
      <c r="H39" s="60">
        <v>404782815</v>
      </c>
      <c r="I39" s="60">
        <v>404782815</v>
      </c>
      <c r="J39" s="60">
        <v>398619080</v>
      </c>
      <c r="K39" s="60">
        <v>0</v>
      </c>
      <c r="L39" s="60">
        <v>0</v>
      </c>
      <c r="M39" s="60">
        <v>398619080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398619080</v>
      </c>
      <c r="W39" s="60">
        <v>162639273</v>
      </c>
      <c r="X39" s="60">
        <v>235979807</v>
      </c>
      <c r="Y39" s="61">
        <v>145.09</v>
      </c>
      <c r="Z39" s="62">
        <v>325278545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6944761</v>
      </c>
      <c r="C42" s="19">
        <v>0</v>
      </c>
      <c r="D42" s="59">
        <v>58994043</v>
      </c>
      <c r="E42" s="60">
        <v>58994043</v>
      </c>
      <c r="F42" s="60">
        <v>17049742</v>
      </c>
      <c r="G42" s="60">
        <v>-3390106</v>
      </c>
      <c r="H42" s="60">
        <v>-1332424</v>
      </c>
      <c r="I42" s="60">
        <v>12327212</v>
      </c>
      <c r="J42" s="60">
        <v>-1811049</v>
      </c>
      <c r="K42" s="60">
        <v>0</v>
      </c>
      <c r="L42" s="60">
        <v>0</v>
      </c>
      <c r="M42" s="60">
        <v>-1811049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10516163</v>
      </c>
      <c r="W42" s="60">
        <v>34711487</v>
      </c>
      <c r="X42" s="60">
        <v>-24195324</v>
      </c>
      <c r="Y42" s="61">
        <v>-69.7</v>
      </c>
      <c r="Z42" s="62">
        <v>58994043</v>
      </c>
    </row>
    <row r="43" spans="1:26" ht="13.5">
      <c r="A43" s="58" t="s">
        <v>63</v>
      </c>
      <c r="B43" s="19">
        <v>-14194502</v>
      </c>
      <c r="C43" s="19">
        <v>0</v>
      </c>
      <c r="D43" s="59">
        <v>-72435712</v>
      </c>
      <c r="E43" s="60">
        <v>-72435712</v>
      </c>
      <c r="F43" s="60">
        <v>-3680717</v>
      </c>
      <c r="G43" s="60">
        <v>-5700738</v>
      </c>
      <c r="H43" s="60">
        <v>0</v>
      </c>
      <c r="I43" s="60">
        <v>-9381455</v>
      </c>
      <c r="J43" s="60">
        <v>-5310218</v>
      </c>
      <c r="K43" s="60">
        <v>0</v>
      </c>
      <c r="L43" s="60">
        <v>0</v>
      </c>
      <c r="M43" s="60">
        <v>-5310218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-14691673</v>
      </c>
      <c r="W43" s="60">
        <v>-39042849</v>
      </c>
      <c r="X43" s="60">
        <v>24351176</v>
      </c>
      <c r="Y43" s="61">
        <v>-62.37</v>
      </c>
      <c r="Z43" s="62">
        <v>-72435712</v>
      </c>
    </row>
    <row r="44" spans="1:26" ht="13.5">
      <c r="A44" s="58" t="s">
        <v>64</v>
      </c>
      <c r="B44" s="19">
        <v>5299969</v>
      </c>
      <c r="C44" s="19">
        <v>0</v>
      </c>
      <c r="D44" s="59">
        <v>272000</v>
      </c>
      <c r="E44" s="60">
        <v>272000</v>
      </c>
      <c r="F44" s="60">
        <v>-68837</v>
      </c>
      <c r="G44" s="60">
        <v>0</v>
      </c>
      <c r="H44" s="60">
        <v>0</v>
      </c>
      <c r="I44" s="60">
        <v>-68837</v>
      </c>
      <c r="J44" s="60">
        <v>3000000</v>
      </c>
      <c r="K44" s="60">
        <v>0</v>
      </c>
      <c r="L44" s="60">
        <v>0</v>
      </c>
      <c r="M44" s="60">
        <v>3000000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2931163</v>
      </c>
      <c r="W44" s="60">
        <v>136000</v>
      </c>
      <c r="X44" s="60">
        <v>2795163</v>
      </c>
      <c r="Y44" s="61">
        <v>2055.27</v>
      </c>
      <c r="Z44" s="62">
        <v>272000</v>
      </c>
    </row>
    <row r="45" spans="1:26" ht="13.5">
      <c r="A45" s="70" t="s">
        <v>65</v>
      </c>
      <c r="B45" s="22">
        <v>-1748018</v>
      </c>
      <c r="C45" s="22">
        <v>0</v>
      </c>
      <c r="D45" s="99">
        <v>-13169669</v>
      </c>
      <c r="E45" s="100">
        <v>-13169669</v>
      </c>
      <c r="F45" s="100">
        <v>11125482</v>
      </c>
      <c r="G45" s="100">
        <v>2034638</v>
      </c>
      <c r="H45" s="100">
        <v>702214</v>
      </c>
      <c r="I45" s="100">
        <v>702214</v>
      </c>
      <c r="J45" s="100">
        <v>-3419053</v>
      </c>
      <c r="K45" s="100">
        <v>0</v>
      </c>
      <c r="L45" s="100">
        <v>0</v>
      </c>
      <c r="M45" s="100">
        <v>-3419053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-3419053</v>
      </c>
      <c r="W45" s="100">
        <v>-4195362</v>
      </c>
      <c r="X45" s="100">
        <v>776309</v>
      </c>
      <c r="Y45" s="101">
        <v>-18.5</v>
      </c>
      <c r="Z45" s="102">
        <v>-13169669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101.26357676168232</v>
      </c>
      <c r="C58" s="5">
        <f>IF(C67=0,0,+(C76/C67)*100)</f>
        <v>0</v>
      </c>
      <c r="D58" s="6">
        <f aca="true" t="shared" si="6" ref="D58:Z58">IF(D67=0,0,+(D76/D67)*100)</f>
        <v>91.63468708509903</v>
      </c>
      <c r="E58" s="7">
        <f t="shared" si="6"/>
        <v>91.63468708509903</v>
      </c>
      <c r="F58" s="7">
        <f t="shared" si="6"/>
        <v>6.515314374087857</v>
      </c>
      <c r="G58" s="7">
        <f t="shared" si="6"/>
        <v>15.356066076880523</v>
      </c>
      <c r="H58" s="7">
        <f t="shared" si="6"/>
        <v>19.629821184531544</v>
      </c>
      <c r="I58" s="7">
        <f t="shared" si="6"/>
        <v>11.47647870815903</v>
      </c>
      <c r="J58" s="7">
        <f t="shared" si="6"/>
        <v>30.963802085773583</v>
      </c>
      <c r="K58" s="7">
        <f t="shared" si="6"/>
        <v>0</v>
      </c>
      <c r="L58" s="7">
        <f t="shared" si="6"/>
        <v>0</v>
      </c>
      <c r="M58" s="7">
        <f t="shared" si="6"/>
        <v>30.963802085773583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15.468050004667544</v>
      </c>
      <c r="W58" s="7">
        <f t="shared" si="6"/>
        <v>86.03419585447217</v>
      </c>
      <c r="X58" s="7">
        <f t="shared" si="6"/>
        <v>0</v>
      </c>
      <c r="Y58" s="7">
        <f t="shared" si="6"/>
        <v>0</v>
      </c>
      <c r="Z58" s="8">
        <f t="shared" si="6"/>
        <v>91.63468708509903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77.7099596285925</v>
      </c>
      <c r="E59" s="10">
        <f t="shared" si="7"/>
        <v>77.7099596285925</v>
      </c>
      <c r="F59" s="10">
        <f t="shared" si="7"/>
        <v>2.3467674140755226</v>
      </c>
      <c r="G59" s="10">
        <f t="shared" si="7"/>
        <v>28.344683808200138</v>
      </c>
      <c r="H59" s="10">
        <f t="shared" si="7"/>
        <v>251.37504652413048</v>
      </c>
      <c r="I59" s="10">
        <f t="shared" si="7"/>
        <v>8.587439587515657</v>
      </c>
      <c r="J59" s="10">
        <f t="shared" si="7"/>
        <v>-20907.567567567567</v>
      </c>
      <c r="K59" s="10">
        <f t="shared" si="7"/>
        <v>0</v>
      </c>
      <c r="L59" s="10">
        <f t="shared" si="7"/>
        <v>0</v>
      </c>
      <c r="M59" s="10">
        <f t="shared" si="7"/>
        <v>-20907.567567567567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20.10110752850334</v>
      </c>
      <c r="W59" s="10">
        <f t="shared" si="7"/>
        <v>66.84117193989762</v>
      </c>
      <c r="X59" s="10">
        <f t="shared" si="7"/>
        <v>0</v>
      </c>
      <c r="Y59" s="10">
        <f t="shared" si="7"/>
        <v>0</v>
      </c>
      <c r="Z59" s="11">
        <f t="shared" si="7"/>
        <v>77.7099596285925</v>
      </c>
    </row>
    <row r="60" spans="1:26" ht="13.5">
      <c r="A60" s="38" t="s">
        <v>32</v>
      </c>
      <c r="B60" s="12">
        <f t="shared" si="7"/>
        <v>101.70716844751557</v>
      </c>
      <c r="C60" s="12">
        <f t="shared" si="7"/>
        <v>0</v>
      </c>
      <c r="D60" s="3">
        <f t="shared" si="7"/>
        <v>95.69256171323154</v>
      </c>
      <c r="E60" s="13">
        <f t="shared" si="7"/>
        <v>95.69256171323154</v>
      </c>
      <c r="F60" s="13">
        <f t="shared" si="7"/>
        <v>25.266581407655668</v>
      </c>
      <c r="G60" s="13">
        <f t="shared" si="7"/>
        <v>14.988207870514394</v>
      </c>
      <c r="H60" s="13">
        <f t="shared" si="7"/>
        <v>8.203952388888402</v>
      </c>
      <c r="I60" s="13">
        <f t="shared" si="7"/>
        <v>14.241229093694416</v>
      </c>
      <c r="J60" s="13">
        <f t="shared" si="7"/>
        <v>10.240478029723052</v>
      </c>
      <c r="K60" s="13">
        <f t="shared" si="7"/>
        <v>0</v>
      </c>
      <c r="L60" s="13">
        <f t="shared" si="7"/>
        <v>0</v>
      </c>
      <c r="M60" s="13">
        <f t="shared" si="7"/>
        <v>10.240478029723052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12.935351821074537</v>
      </c>
      <c r="W60" s="13">
        <f t="shared" si="7"/>
        <v>92.52223243213791</v>
      </c>
      <c r="X60" s="13">
        <f t="shared" si="7"/>
        <v>0</v>
      </c>
      <c r="Y60" s="13">
        <f t="shared" si="7"/>
        <v>0</v>
      </c>
      <c r="Z60" s="14">
        <f t="shared" si="7"/>
        <v>95.69256171323154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95.74468085106383</v>
      </c>
      <c r="E61" s="13">
        <f t="shared" si="7"/>
        <v>95.74468085106383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95.74468085106383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89.2421015054694</v>
      </c>
      <c r="E62" s="13">
        <f t="shared" si="7"/>
        <v>89.2421015054694</v>
      </c>
      <c r="F62" s="13">
        <f t="shared" si="7"/>
        <v>262.7099545009993</v>
      </c>
      <c r="G62" s="13">
        <f t="shared" si="7"/>
        <v>9.024394848562173</v>
      </c>
      <c r="H62" s="13">
        <f t="shared" si="7"/>
        <v>4.346998916491674</v>
      </c>
      <c r="I62" s="13">
        <f t="shared" si="7"/>
        <v>10.49865224930131</v>
      </c>
      <c r="J62" s="13">
        <f t="shared" si="7"/>
        <v>6.883229685229758</v>
      </c>
      <c r="K62" s="13">
        <f t="shared" si="7"/>
        <v>0</v>
      </c>
      <c r="L62" s="13">
        <f t="shared" si="7"/>
        <v>0</v>
      </c>
      <c r="M62" s="13">
        <f t="shared" si="7"/>
        <v>6.883229685229758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9.113556270482857</v>
      </c>
      <c r="W62" s="13">
        <f t="shared" si="7"/>
        <v>88.96146347869127</v>
      </c>
      <c r="X62" s="13">
        <f t="shared" si="7"/>
        <v>0</v>
      </c>
      <c r="Y62" s="13">
        <f t="shared" si="7"/>
        <v>0</v>
      </c>
      <c r="Z62" s="14">
        <f t="shared" si="7"/>
        <v>89.2421015054694</v>
      </c>
    </row>
    <row r="63" spans="1:26" ht="13.5">
      <c r="A63" s="39" t="s">
        <v>105</v>
      </c>
      <c r="B63" s="12">
        <f t="shared" si="7"/>
        <v>110.26240423765404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18.307209232709372</v>
      </c>
      <c r="G63" s="13">
        <f t="shared" si="7"/>
        <v>23.469427945240287</v>
      </c>
      <c r="H63" s="13">
        <f t="shared" si="7"/>
        <v>14.522041104160643</v>
      </c>
      <c r="I63" s="13">
        <f t="shared" si="7"/>
        <v>18.764175745780847</v>
      </c>
      <c r="J63" s="13">
        <f t="shared" si="7"/>
        <v>16.860449303742385</v>
      </c>
      <c r="K63" s="13">
        <f t="shared" si="7"/>
        <v>0</v>
      </c>
      <c r="L63" s="13">
        <f t="shared" si="7"/>
        <v>0</v>
      </c>
      <c r="M63" s="13">
        <f t="shared" si="7"/>
        <v>16.860449303742385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18.24616139856638</v>
      </c>
      <c r="W63" s="13">
        <f t="shared" si="7"/>
        <v>87.60001985916543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14.47252649524779</v>
      </c>
      <c r="G64" s="13">
        <f t="shared" si="7"/>
        <v>20.907184368374836</v>
      </c>
      <c r="H64" s="13">
        <f t="shared" si="7"/>
        <v>9.984817141447307</v>
      </c>
      <c r="I64" s="13">
        <f t="shared" si="7"/>
        <v>15.11382015049469</v>
      </c>
      <c r="J64" s="13">
        <f t="shared" si="7"/>
        <v>11.738647062529049</v>
      </c>
      <c r="K64" s="13">
        <f t="shared" si="7"/>
        <v>0</v>
      </c>
      <c r="L64" s="13">
        <f t="shared" si="7"/>
        <v>0</v>
      </c>
      <c r="M64" s="13">
        <f t="shared" si="7"/>
        <v>11.738647062529049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14.199304623648423</v>
      </c>
      <c r="W64" s="13">
        <f t="shared" si="7"/>
        <v>75.79993410232224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54417984</v>
      </c>
      <c r="C67" s="24"/>
      <c r="D67" s="25">
        <v>61910858</v>
      </c>
      <c r="E67" s="26">
        <v>61910858</v>
      </c>
      <c r="F67" s="26">
        <v>7473469</v>
      </c>
      <c r="G67" s="26">
        <v>3148938</v>
      </c>
      <c r="H67" s="26">
        <v>3049121</v>
      </c>
      <c r="I67" s="26">
        <v>13671528</v>
      </c>
      <c r="J67" s="26">
        <v>3521667</v>
      </c>
      <c r="K67" s="26"/>
      <c r="L67" s="26"/>
      <c r="M67" s="26">
        <v>3521667</v>
      </c>
      <c r="N67" s="26"/>
      <c r="O67" s="26"/>
      <c r="P67" s="26"/>
      <c r="Q67" s="26"/>
      <c r="R67" s="26"/>
      <c r="S67" s="26"/>
      <c r="T67" s="26"/>
      <c r="U67" s="26"/>
      <c r="V67" s="26">
        <v>17193195</v>
      </c>
      <c r="W67" s="26">
        <v>32073069</v>
      </c>
      <c r="X67" s="26"/>
      <c r="Y67" s="25"/>
      <c r="Z67" s="27">
        <v>61910858</v>
      </c>
    </row>
    <row r="68" spans="1:26" ht="13.5" hidden="1">
      <c r="A68" s="37" t="s">
        <v>31</v>
      </c>
      <c r="B68" s="19">
        <v>6055112</v>
      </c>
      <c r="C68" s="19"/>
      <c r="D68" s="20">
        <v>13970531</v>
      </c>
      <c r="E68" s="21">
        <v>13970531</v>
      </c>
      <c r="F68" s="21">
        <v>6100008</v>
      </c>
      <c r="G68" s="21">
        <v>143900</v>
      </c>
      <c r="H68" s="21">
        <v>145086</v>
      </c>
      <c r="I68" s="21">
        <v>6388994</v>
      </c>
      <c r="J68" s="21">
        <v>-3515</v>
      </c>
      <c r="K68" s="21"/>
      <c r="L68" s="21"/>
      <c r="M68" s="21">
        <v>-3515</v>
      </c>
      <c r="N68" s="21"/>
      <c r="O68" s="21"/>
      <c r="P68" s="21"/>
      <c r="Q68" s="21"/>
      <c r="R68" s="21"/>
      <c r="S68" s="21"/>
      <c r="T68" s="21"/>
      <c r="U68" s="21"/>
      <c r="V68" s="21">
        <v>6385479</v>
      </c>
      <c r="W68" s="21">
        <v>8102907</v>
      </c>
      <c r="X68" s="21"/>
      <c r="Y68" s="20"/>
      <c r="Z68" s="23">
        <v>13970531</v>
      </c>
    </row>
    <row r="69" spans="1:26" ht="13.5" hidden="1">
      <c r="A69" s="38" t="s">
        <v>32</v>
      </c>
      <c r="B69" s="19">
        <v>40277982</v>
      </c>
      <c r="C69" s="19"/>
      <c r="D69" s="20">
        <v>47940327</v>
      </c>
      <c r="E69" s="21">
        <v>47940327</v>
      </c>
      <c r="F69" s="21">
        <v>1360560</v>
      </c>
      <c r="G69" s="21">
        <v>2954089</v>
      </c>
      <c r="H69" s="21">
        <v>2850175</v>
      </c>
      <c r="I69" s="21">
        <v>7164824</v>
      </c>
      <c r="J69" s="21">
        <v>3471918</v>
      </c>
      <c r="K69" s="21"/>
      <c r="L69" s="21"/>
      <c r="M69" s="21">
        <v>3471918</v>
      </c>
      <c r="N69" s="21"/>
      <c r="O69" s="21"/>
      <c r="P69" s="21"/>
      <c r="Q69" s="21"/>
      <c r="R69" s="21"/>
      <c r="S69" s="21"/>
      <c r="T69" s="21"/>
      <c r="U69" s="21"/>
      <c r="V69" s="21">
        <v>10636742</v>
      </c>
      <c r="W69" s="21">
        <v>23970162</v>
      </c>
      <c r="X69" s="21"/>
      <c r="Y69" s="20"/>
      <c r="Z69" s="23">
        <v>47940327</v>
      </c>
    </row>
    <row r="70" spans="1:26" ht="13.5" hidden="1">
      <c r="A70" s="39" t="s">
        <v>103</v>
      </c>
      <c r="B70" s="19">
        <v>19370956</v>
      </c>
      <c r="C70" s="19"/>
      <c r="D70" s="20">
        <v>23500000</v>
      </c>
      <c r="E70" s="21">
        <v>23500000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11749998</v>
      </c>
      <c r="X70" s="21"/>
      <c r="Y70" s="20"/>
      <c r="Z70" s="23">
        <v>23500000</v>
      </c>
    </row>
    <row r="71" spans="1:26" ht="13.5" hidden="1">
      <c r="A71" s="39" t="s">
        <v>104</v>
      </c>
      <c r="B71" s="19">
        <v>9877534</v>
      </c>
      <c r="C71" s="19"/>
      <c r="D71" s="20">
        <v>9899703</v>
      </c>
      <c r="E71" s="21">
        <v>9899703</v>
      </c>
      <c r="F71" s="21">
        <v>47034</v>
      </c>
      <c r="G71" s="21">
        <v>1642027</v>
      </c>
      <c r="H71" s="21">
        <v>1534829</v>
      </c>
      <c r="I71" s="21">
        <v>3223890</v>
      </c>
      <c r="J71" s="21">
        <v>2002127</v>
      </c>
      <c r="K71" s="21"/>
      <c r="L71" s="21"/>
      <c r="M71" s="21">
        <v>2002127</v>
      </c>
      <c r="N71" s="21"/>
      <c r="O71" s="21"/>
      <c r="P71" s="21"/>
      <c r="Q71" s="21"/>
      <c r="R71" s="21"/>
      <c r="S71" s="21"/>
      <c r="T71" s="21"/>
      <c r="U71" s="21"/>
      <c r="V71" s="21">
        <v>5226017</v>
      </c>
      <c r="W71" s="21">
        <v>4949850</v>
      </c>
      <c r="X71" s="21"/>
      <c r="Y71" s="20"/>
      <c r="Z71" s="23">
        <v>9899703</v>
      </c>
    </row>
    <row r="72" spans="1:26" ht="13.5" hidden="1">
      <c r="A72" s="39" t="s">
        <v>105</v>
      </c>
      <c r="B72" s="19">
        <v>6700311</v>
      </c>
      <c r="C72" s="19"/>
      <c r="D72" s="20">
        <v>8701274</v>
      </c>
      <c r="E72" s="21">
        <v>8701274</v>
      </c>
      <c r="F72" s="21">
        <v>785035</v>
      </c>
      <c r="G72" s="21">
        <v>787075</v>
      </c>
      <c r="H72" s="21">
        <v>788436</v>
      </c>
      <c r="I72" s="21">
        <v>2360546</v>
      </c>
      <c r="J72" s="21">
        <v>882432</v>
      </c>
      <c r="K72" s="21"/>
      <c r="L72" s="21"/>
      <c r="M72" s="21">
        <v>882432</v>
      </c>
      <c r="N72" s="21"/>
      <c r="O72" s="21"/>
      <c r="P72" s="21"/>
      <c r="Q72" s="21"/>
      <c r="R72" s="21"/>
      <c r="S72" s="21"/>
      <c r="T72" s="21"/>
      <c r="U72" s="21"/>
      <c r="V72" s="21">
        <v>3242978</v>
      </c>
      <c r="W72" s="21">
        <v>4350636</v>
      </c>
      <c r="X72" s="21"/>
      <c r="Y72" s="20"/>
      <c r="Z72" s="23">
        <v>8701274</v>
      </c>
    </row>
    <row r="73" spans="1:26" ht="13.5" hidden="1">
      <c r="A73" s="39" t="s">
        <v>106</v>
      </c>
      <c r="B73" s="19">
        <v>4329181</v>
      </c>
      <c r="C73" s="19"/>
      <c r="D73" s="20">
        <v>5839350</v>
      </c>
      <c r="E73" s="21">
        <v>5839350</v>
      </c>
      <c r="F73" s="21">
        <v>528491</v>
      </c>
      <c r="G73" s="21">
        <v>524987</v>
      </c>
      <c r="H73" s="21">
        <v>526910</v>
      </c>
      <c r="I73" s="21">
        <v>1580388</v>
      </c>
      <c r="J73" s="21">
        <v>587359</v>
      </c>
      <c r="K73" s="21"/>
      <c r="L73" s="21"/>
      <c r="M73" s="21">
        <v>587359</v>
      </c>
      <c r="N73" s="21"/>
      <c r="O73" s="21"/>
      <c r="P73" s="21"/>
      <c r="Q73" s="21"/>
      <c r="R73" s="21"/>
      <c r="S73" s="21"/>
      <c r="T73" s="21"/>
      <c r="U73" s="21"/>
      <c r="V73" s="21">
        <v>2167747</v>
      </c>
      <c r="W73" s="21">
        <v>2919678</v>
      </c>
      <c r="X73" s="21"/>
      <c r="Y73" s="20"/>
      <c r="Z73" s="23">
        <v>5839350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8084890</v>
      </c>
      <c r="C75" s="28"/>
      <c r="D75" s="29"/>
      <c r="E75" s="30"/>
      <c r="F75" s="30">
        <v>12901</v>
      </c>
      <c r="G75" s="30">
        <v>50949</v>
      </c>
      <c r="H75" s="30">
        <v>53860</v>
      </c>
      <c r="I75" s="30">
        <v>117710</v>
      </c>
      <c r="J75" s="30">
        <v>53264</v>
      </c>
      <c r="K75" s="30"/>
      <c r="L75" s="30"/>
      <c r="M75" s="30">
        <v>53264</v>
      </c>
      <c r="N75" s="30"/>
      <c r="O75" s="30"/>
      <c r="P75" s="30"/>
      <c r="Q75" s="30"/>
      <c r="R75" s="30"/>
      <c r="S75" s="30"/>
      <c r="T75" s="30"/>
      <c r="U75" s="30"/>
      <c r="V75" s="30">
        <v>170974</v>
      </c>
      <c r="W75" s="30"/>
      <c r="X75" s="30"/>
      <c r="Y75" s="29"/>
      <c r="Z75" s="31"/>
    </row>
    <row r="76" spans="1:26" ht="13.5" hidden="1">
      <c r="A76" s="42" t="s">
        <v>286</v>
      </c>
      <c r="B76" s="32">
        <v>55105597</v>
      </c>
      <c r="C76" s="32"/>
      <c r="D76" s="33">
        <v>56731821</v>
      </c>
      <c r="E76" s="34">
        <v>56731821</v>
      </c>
      <c r="F76" s="34">
        <v>486920</v>
      </c>
      <c r="G76" s="34">
        <v>483553</v>
      </c>
      <c r="H76" s="34">
        <v>598537</v>
      </c>
      <c r="I76" s="34">
        <v>1569010</v>
      </c>
      <c r="J76" s="34">
        <v>1090442</v>
      </c>
      <c r="K76" s="34"/>
      <c r="L76" s="34"/>
      <c r="M76" s="34">
        <v>1090442</v>
      </c>
      <c r="N76" s="34"/>
      <c r="O76" s="34"/>
      <c r="P76" s="34"/>
      <c r="Q76" s="34"/>
      <c r="R76" s="34"/>
      <c r="S76" s="34"/>
      <c r="T76" s="34"/>
      <c r="U76" s="34"/>
      <c r="V76" s="34">
        <v>2659452</v>
      </c>
      <c r="W76" s="34">
        <v>27593807</v>
      </c>
      <c r="X76" s="34"/>
      <c r="Y76" s="33"/>
      <c r="Z76" s="35">
        <v>56731821</v>
      </c>
    </row>
    <row r="77" spans="1:26" ht="13.5" hidden="1">
      <c r="A77" s="37" t="s">
        <v>31</v>
      </c>
      <c r="B77" s="19">
        <v>6055112</v>
      </c>
      <c r="C77" s="19"/>
      <c r="D77" s="20">
        <v>10856494</v>
      </c>
      <c r="E77" s="21">
        <v>10856494</v>
      </c>
      <c r="F77" s="21">
        <v>143153</v>
      </c>
      <c r="G77" s="21">
        <v>40788</v>
      </c>
      <c r="H77" s="21">
        <v>364710</v>
      </c>
      <c r="I77" s="21">
        <v>548651</v>
      </c>
      <c r="J77" s="21">
        <v>734901</v>
      </c>
      <c r="K77" s="21"/>
      <c r="L77" s="21"/>
      <c r="M77" s="21">
        <v>734901</v>
      </c>
      <c r="N77" s="21"/>
      <c r="O77" s="21"/>
      <c r="P77" s="21"/>
      <c r="Q77" s="21"/>
      <c r="R77" s="21"/>
      <c r="S77" s="21"/>
      <c r="T77" s="21"/>
      <c r="U77" s="21"/>
      <c r="V77" s="21">
        <v>1283552</v>
      </c>
      <c r="W77" s="21">
        <v>5416078</v>
      </c>
      <c r="X77" s="21"/>
      <c r="Y77" s="20"/>
      <c r="Z77" s="23">
        <v>10856494</v>
      </c>
    </row>
    <row r="78" spans="1:26" ht="13.5" hidden="1">
      <c r="A78" s="38" t="s">
        <v>32</v>
      </c>
      <c r="B78" s="19">
        <v>40965595</v>
      </c>
      <c r="C78" s="19"/>
      <c r="D78" s="20">
        <v>45875327</v>
      </c>
      <c r="E78" s="21">
        <v>45875327</v>
      </c>
      <c r="F78" s="21">
        <v>343767</v>
      </c>
      <c r="G78" s="21">
        <v>442765</v>
      </c>
      <c r="H78" s="21">
        <v>233827</v>
      </c>
      <c r="I78" s="21">
        <v>1020359</v>
      </c>
      <c r="J78" s="21">
        <v>355541</v>
      </c>
      <c r="K78" s="21"/>
      <c r="L78" s="21"/>
      <c r="M78" s="21">
        <v>355541</v>
      </c>
      <c r="N78" s="21"/>
      <c r="O78" s="21"/>
      <c r="P78" s="21"/>
      <c r="Q78" s="21"/>
      <c r="R78" s="21"/>
      <c r="S78" s="21"/>
      <c r="T78" s="21"/>
      <c r="U78" s="21"/>
      <c r="V78" s="21">
        <v>1375900</v>
      </c>
      <c r="W78" s="21">
        <v>22177729</v>
      </c>
      <c r="X78" s="21"/>
      <c r="Y78" s="20"/>
      <c r="Z78" s="23">
        <v>45875327</v>
      </c>
    </row>
    <row r="79" spans="1:26" ht="13.5" hidden="1">
      <c r="A79" s="39" t="s">
        <v>103</v>
      </c>
      <c r="B79" s="19">
        <v>19370956</v>
      </c>
      <c r="C79" s="19"/>
      <c r="D79" s="20">
        <v>22500000</v>
      </c>
      <c r="E79" s="21">
        <v>22500000</v>
      </c>
      <c r="F79" s="21"/>
      <c r="G79" s="21">
        <v>100</v>
      </c>
      <c r="H79" s="21"/>
      <c r="I79" s="21">
        <v>100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100</v>
      </c>
      <c r="W79" s="21">
        <v>11749998</v>
      </c>
      <c r="X79" s="21"/>
      <c r="Y79" s="20"/>
      <c r="Z79" s="23">
        <v>22500000</v>
      </c>
    </row>
    <row r="80" spans="1:26" ht="13.5" hidden="1">
      <c r="A80" s="39" t="s">
        <v>104</v>
      </c>
      <c r="B80" s="19">
        <v>9877534</v>
      </c>
      <c r="C80" s="19"/>
      <c r="D80" s="20">
        <v>8834703</v>
      </c>
      <c r="E80" s="21">
        <v>8834703</v>
      </c>
      <c r="F80" s="21">
        <v>123563</v>
      </c>
      <c r="G80" s="21">
        <v>148183</v>
      </c>
      <c r="H80" s="21">
        <v>66719</v>
      </c>
      <c r="I80" s="21">
        <v>338465</v>
      </c>
      <c r="J80" s="21">
        <v>137811</v>
      </c>
      <c r="K80" s="21"/>
      <c r="L80" s="21"/>
      <c r="M80" s="21">
        <v>137811</v>
      </c>
      <c r="N80" s="21"/>
      <c r="O80" s="21"/>
      <c r="P80" s="21"/>
      <c r="Q80" s="21"/>
      <c r="R80" s="21"/>
      <c r="S80" s="21"/>
      <c r="T80" s="21"/>
      <c r="U80" s="21"/>
      <c r="V80" s="21">
        <v>476276</v>
      </c>
      <c r="W80" s="21">
        <v>4403459</v>
      </c>
      <c r="X80" s="21"/>
      <c r="Y80" s="20"/>
      <c r="Z80" s="23">
        <v>8834703</v>
      </c>
    </row>
    <row r="81" spans="1:26" ht="13.5" hidden="1">
      <c r="A81" s="39" t="s">
        <v>105</v>
      </c>
      <c r="B81" s="19">
        <v>7387924</v>
      </c>
      <c r="C81" s="19"/>
      <c r="D81" s="20">
        <v>8701274</v>
      </c>
      <c r="E81" s="21">
        <v>8701274</v>
      </c>
      <c r="F81" s="21">
        <v>143718</v>
      </c>
      <c r="G81" s="21">
        <v>184722</v>
      </c>
      <c r="H81" s="21">
        <v>114497</v>
      </c>
      <c r="I81" s="21">
        <v>442937</v>
      </c>
      <c r="J81" s="21">
        <v>148782</v>
      </c>
      <c r="K81" s="21"/>
      <c r="L81" s="21"/>
      <c r="M81" s="21">
        <v>148782</v>
      </c>
      <c r="N81" s="21"/>
      <c r="O81" s="21"/>
      <c r="P81" s="21"/>
      <c r="Q81" s="21"/>
      <c r="R81" s="21"/>
      <c r="S81" s="21"/>
      <c r="T81" s="21"/>
      <c r="U81" s="21"/>
      <c r="V81" s="21">
        <v>591719</v>
      </c>
      <c r="W81" s="21">
        <v>3811158</v>
      </c>
      <c r="X81" s="21"/>
      <c r="Y81" s="20"/>
      <c r="Z81" s="23">
        <v>8701274</v>
      </c>
    </row>
    <row r="82" spans="1:26" ht="13.5" hidden="1">
      <c r="A82" s="39" t="s">
        <v>106</v>
      </c>
      <c r="B82" s="19">
        <v>4329181</v>
      </c>
      <c r="C82" s="19"/>
      <c r="D82" s="20">
        <v>5839350</v>
      </c>
      <c r="E82" s="21">
        <v>5839350</v>
      </c>
      <c r="F82" s="21">
        <v>76486</v>
      </c>
      <c r="G82" s="21">
        <v>109760</v>
      </c>
      <c r="H82" s="21">
        <v>52611</v>
      </c>
      <c r="I82" s="21">
        <v>238857</v>
      </c>
      <c r="J82" s="21">
        <v>68948</v>
      </c>
      <c r="K82" s="21"/>
      <c r="L82" s="21"/>
      <c r="M82" s="21">
        <v>68948</v>
      </c>
      <c r="N82" s="21"/>
      <c r="O82" s="21"/>
      <c r="P82" s="21"/>
      <c r="Q82" s="21"/>
      <c r="R82" s="21"/>
      <c r="S82" s="21"/>
      <c r="T82" s="21"/>
      <c r="U82" s="21"/>
      <c r="V82" s="21">
        <v>307805</v>
      </c>
      <c r="W82" s="21">
        <v>2213114</v>
      </c>
      <c r="X82" s="21"/>
      <c r="Y82" s="20"/>
      <c r="Z82" s="23">
        <v>5839350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8084890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5742187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3568000</v>
      </c>
      <c r="F5" s="345">
        <f t="shared" si="0"/>
        <v>3568000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1784000</v>
      </c>
      <c r="Y5" s="345">
        <f t="shared" si="0"/>
        <v>-1784000</v>
      </c>
      <c r="Z5" s="346">
        <f>+IF(X5&lt;&gt;0,+(Y5/X5)*100,0)</f>
        <v>-100</v>
      </c>
      <c r="AA5" s="347">
        <f>+AA6+AA8+AA11+AA13+AA15</f>
        <v>3568000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268000</v>
      </c>
      <c r="F6" s="59">
        <f t="shared" si="1"/>
        <v>268000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134000</v>
      </c>
      <c r="Y6" s="59">
        <f t="shared" si="1"/>
        <v>-134000</v>
      </c>
      <c r="Z6" s="61">
        <f>+IF(X6&lt;&gt;0,+(Y6/X6)*100,0)</f>
        <v>-100</v>
      </c>
      <c r="AA6" s="62">
        <f t="shared" si="1"/>
        <v>268000</v>
      </c>
    </row>
    <row r="7" spans="1:27" ht="13.5">
      <c r="A7" s="291" t="s">
        <v>228</v>
      </c>
      <c r="B7" s="142"/>
      <c r="C7" s="60"/>
      <c r="D7" s="327"/>
      <c r="E7" s="60">
        <v>268000</v>
      </c>
      <c r="F7" s="59">
        <v>268000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134000</v>
      </c>
      <c r="Y7" s="59">
        <v>-134000</v>
      </c>
      <c r="Z7" s="61">
        <v>-100</v>
      </c>
      <c r="AA7" s="62">
        <v>268000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1500000</v>
      </c>
      <c r="Y8" s="59">
        <f t="shared" si="2"/>
        <v>-1500000</v>
      </c>
      <c r="Z8" s="61">
        <f>+IF(X8&lt;&gt;0,+(Y8/X8)*100,0)</f>
        <v>-100</v>
      </c>
      <c r="AA8" s="62">
        <f>SUM(AA9:AA10)</f>
        <v>3000000</v>
      </c>
    </row>
    <row r="9" spans="1:27" ht="13.5">
      <c r="A9" s="291" t="s">
        <v>229</v>
      </c>
      <c r="B9" s="142"/>
      <c r="C9" s="60"/>
      <c r="D9" s="327"/>
      <c r="E9" s="60">
        <v>3000000</v>
      </c>
      <c r="F9" s="59">
        <v>3000000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1500000</v>
      </c>
      <c r="Y9" s="59">
        <v>-1500000</v>
      </c>
      <c r="Z9" s="61">
        <v>-100</v>
      </c>
      <c r="AA9" s="62">
        <v>3000000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300000</v>
      </c>
      <c r="F11" s="351">
        <f t="shared" si="3"/>
        <v>300000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150000</v>
      </c>
      <c r="Y11" s="351">
        <f t="shared" si="3"/>
        <v>-150000</v>
      </c>
      <c r="Z11" s="352">
        <f>+IF(X11&lt;&gt;0,+(Y11/X11)*100,0)</f>
        <v>-100</v>
      </c>
      <c r="AA11" s="353">
        <f t="shared" si="3"/>
        <v>300000</v>
      </c>
    </row>
    <row r="12" spans="1:27" ht="13.5">
      <c r="A12" s="291" t="s">
        <v>231</v>
      </c>
      <c r="B12" s="136"/>
      <c r="C12" s="60"/>
      <c r="D12" s="327"/>
      <c r="E12" s="60">
        <v>300000</v>
      </c>
      <c r="F12" s="59">
        <v>300000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150000</v>
      </c>
      <c r="Y12" s="59">
        <v>-150000</v>
      </c>
      <c r="Z12" s="61">
        <v>-100</v>
      </c>
      <c r="AA12" s="62">
        <v>300000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272700</v>
      </c>
      <c r="F22" s="332">
        <f t="shared" si="6"/>
        <v>272700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136350</v>
      </c>
      <c r="Y22" s="332">
        <f t="shared" si="6"/>
        <v>-136350</v>
      </c>
      <c r="Z22" s="323">
        <f>+IF(X22&lt;&gt;0,+(Y22/X22)*100,0)</f>
        <v>-100</v>
      </c>
      <c r="AA22" s="337">
        <f>SUM(AA23:AA32)</f>
        <v>272700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181800</v>
      </c>
      <c r="F24" s="59">
        <v>181800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90900</v>
      </c>
      <c r="Y24" s="59">
        <v>-90900</v>
      </c>
      <c r="Z24" s="61">
        <v>-100</v>
      </c>
      <c r="AA24" s="62">
        <v>181800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90900</v>
      </c>
      <c r="F32" s="59">
        <v>90900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45450</v>
      </c>
      <c r="Y32" s="59">
        <v>-45450</v>
      </c>
      <c r="Z32" s="61">
        <v>-100</v>
      </c>
      <c r="AA32" s="62">
        <v>90900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5029137</v>
      </c>
      <c r="F40" s="332">
        <f t="shared" si="9"/>
        <v>5029137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2514569</v>
      </c>
      <c r="Y40" s="332">
        <f t="shared" si="9"/>
        <v>-2514569</v>
      </c>
      <c r="Z40" s="323">
        <f>+IF(X40&lt;&gt;0,+(Y40/X40)*100,0)</f>
        <v>-100</v>
      </c>
      <c r="AA40" s="337">
        <f>SUM(AA41:AA49)</f>
        <v>5029137</v>
      </c>
    </row>
    <row r="41" spans="1:27" ht="13.5">
      <c r="A41" s="348" t="s">
        <v>247</v>
      </c>
      <c r="B41" s="142"/>
      <c r="C41" s="349"/>
      <c r="D41" s="350"/>
      <c r="E41" s="349">
        <v>1508400</v>
      </c>
      <c r="F41" s="351">
        <v>1508400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754200</v>
      </c>
      <c r="Y41" s="351">
        <v>-754200</v>
      </c>
      <c r="Z41" s="352">
        <v>-100</v>
      </c>
      <c r="AA41" s="353">
        <v>1508400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450450</v>
      </c>
      <c r="F43" s="357">
        <v>450450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225225</v>
      </c>
      <c r="Y43" s="357">
        <v>-225225</v>
      </c>
      <c r="Z43" s="358">
        <v>-100</v>
      </c>
      <c r="AA43" s="303">
        <v>450450</v>
      </c>
    </row>
    <row r="44" spans="1:27" ht="13.5">
      <c r="A44" s="348" t="s">
        <v>250</v>
      </c>
      <c r="B44" s="136"/>
      <c r="C44" s="60"/>
      <c r="D44" s="355"/>
      <c r="E44" s="54">
        <v>90000</v>
      </c>
      <c r="F44" s="53">
        <v>90000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45000</v>
      </c>
      <c r="Y44" s="53">
        <v>-45000</v>
      </c>
      <c r="Z44" s="94">
        <v>-100</v>
      </c>
      <c r="AA44" s="95">
        <v>90000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2504295</v>
      </c>
      <c r="F48" s="53">
        <v>2504295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1252148</v>
      </c>
      <c r="Y48" s="53">
        <v>-1252148</v>
      </c>
      <c r="Z48" s="94">
        <v>-100</v>
      </c>
      <c r="AA48" s="95">
        <v>2504295</v>
      </c>
    </row>
    <row r="49" spans="1:27" ht="13.5">
      <c r="A49" s="348" t="s">
        <v>93</v>
      </c>
      <c r="B49" s="136"/>
      <c r="C49" s="54"/>
      <c r="D49" s="355"/>
      <c r="E49" s="54">
        <v>475992</v>
      </c>
      <c r="F49" s="53">
        <v>475992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237996</v>
      </c>
      <c r="Y49" s="53">
        <v>-237996</v>
      </c>
      <c r="Z49" s="94">
        <v>-100</v>
      </c>
      <c r="AA49" s="95">
        <v>475992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8869837</v>
      </c>
      <c r="F60" s="264">
        <f t="shared" si="14"/>
        <v>8869837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4434919</v>
      </c>
      <c r="Y60" s="264">
        <f t="shared" si="14"/>
        <v>-4434919</v>
      </c>
      <c r="Z60" s="324">
        <f>+IF(X60&lt;&gt;0,+(Y60/X60)*100,0)</f>
        <v>-100</v>
      </c>
      <c r="AA60" s="232">
        <f>+AA57+AA54+AA51+AA40+AA37+AA34+AA22+AA5</f>
        <v>8869837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72244755</v>
      </c>
      <c r="D5" s="153">
        <f>SUM(D6:D8)</f>
        <v>0</v>
      </c>
      <c r="E5" s="154">
        <f t="shared" si="0"/>
        <v>45416037</v>
      </c>
      <c r="F5" s="100">
        <f t="shared" si="0"/>
        <v>45416037</v>
      </c>
      <c r="G5" s="100">
        <f t="shared" si="0"/>
        <v>21520332</v>
      </c>
      <c r="H5" s="100">
        <f t="shared" si="0"/>
        <v>1606260</v>
      </c>
      <c r="I5" s="100">
        <f t="shared" si="0"/>
        <v>321520</v>
      </c>
      <c r="J5" s="100">
        <f t="shared" si="0"/>
        <v>23448112</v>
      </c>
      <c r="K5" s="100">
        <f t="shared" si="0"/>
        <v>317033</v>
      </c>
      <c r="L5" s="100">
        <f t="shared" si="0"/>
        <v>0</v>
      </c>
      <c r="M5" s="100">
        <f t="shared" si="0"/>
        <v>0</v>
      </c>
      <c r="N5" s="100">
        <f t="shared" si="0"/>
        <v>317033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23765145</v>
      </c>
      <c r="X5" s="100">
        <f t="shared" si="0"/>
        <v>22075554</v>
      </c>
      <c r="Y5" s="100">
        <f t="shared" si="0"/>
        <v>1689591</v>
      </c>
      <c r="Z5" s="137">
        <f>+IF(X5&lt;&gt;0,+(Y5/X5)*100,0)</f>
        <v>7.6536742860450975</v>
      </c>
      <c r="AA5" s="153">
        <f>SUM(AA6:AA8)</f>
        <v>45416037</v>
      </c>
    </row>
    <row r="6" spans="1:27" ht="13.5">
      <c r="A6" s="138" t="s">
        <v>75</v>
      </c>
      <c r="B6" s="136"/>
      <c r="C6" s="155">
        <v>555040</v>
      </c>
      <c r="D6" s="155"/>
      <c r="E6" s="156">
        <v>4708209</v>
      </c>
      <c r="F6" s="60">
        <v>4708209</v>
      </c>
      <c r="G6" s="60"/>
      <c r="H6" s="60"/>
      <c r="I6" s="60">
        <v>4000</v>
      </c>
      <c r="J6" s="60">
        <v>4000</v>
      </c>
      <c r="K6" s="60">
        <v>2000</v>
      </c>
      <c r="L6" s="60"/>
      <c r="M6" s="60"/>
      <c r="N6" s="60">
        <v>2000</v>
      </c>
      <c r="O6" s="60"/>
      <c r="P6" s="60"/>
      <c r="Q6" s="60"/>
      <c r="R6" s="60"/>
      <c r="S6" s="60"/>
      <c r="T6" s="60"/>
      <c r="U6" s="60"/>
      <c r="V6" s="60"/>
      <c r="W6" s="60">
        <v>6000</v>
      </c>
      <c r="X6" s="60">
        <v>2833002</v>
      </c>
      <c r="Y6" s="60">
        <v>-2827002</v>
      </c>
      <c r="Z6" s="140">
        <v>-99.79</v>
      </c>
      <c r="AA6" s="155">
        <v>4708209</v>
      </c>
    </row>
    <row r="7" spans="1:27" ht="13.5">
      <c r="A7" s="138" t="s">
        <v>76</v>
      </c>
      <c r="B7" s="136"/>
      <c r="C7" s="157">
        <v>69025252</v>
      </c>
      <c r="D7" s="157"/>
      <c r="E7" s="158">
        <v>30611466</v>
      </c>
      <c r="F7" s="159">
        <v>30611466</v>
      </c>
      <c r="G7" s="159">
        <v>21427031</v>
      </c>
      <c r="H7" s="159">
        <v>232759</v>
      </c>
      <c r="I7" s="159">
        <v>258611</v>
      </c>
      <c r="J7" s="159">
        <v>21918401</v>
      </c>
      <c r="K7" s="159">
        <v>177646</v>
      </c>
      <c r="L7" s="159"/>
      <c r="M7" s="159"/>
      <c r="N7" s="159">
        <v>177646</v>
      </c>
      <c r="O7" s="159"/>
      <c r="P7" s="159"/>
      <c r="Q7" s="159"/>
      <c r="R7" s="159"/>
      <c r="S7" s="159"/>
      <c r="T7" s="159"/>
      <c r="U7" s="159"/>
      <c r="V7" s="159"/>
      <c r="W7" s="159">
        <v>22096047</v>
      </c>
      <c r="X7" s="159">
        <v>15289980</v>
      </c>
      <c r="Y7" s="159">
        <v>6806067</v>
      </c>
      <c r="Z7" s="141">
        <v>44.51</v>
      </c>
      <c r="AA7" s="157">
        <v>30611466</v>
      </c>
    </row>
    <row r="8" spans="1:27" ht="13.5">
      <c r="A8" s="138" t="s">
        <v>77</v>
      </c>
      <c r="B8" s="136"/>
      <c r="C8" s="155">
        <v>2664463</v>
      </c>
      <c r="D8" s="155"/>
      <c r="E8" s="156">
        <v>10096362</v>
      </c>
      <c r="F8" s="60">
        <v>10096362</v>
      </c>
      <c r="G8" s="60">
        <v>93301</v>
      </c>
      <c r="H8" s="60">
        <v>1373501</v>
      </c>
      <c r="I8" s="60">
        <v>58909</v>
      </c>
      <c r="J8" s="60">
        <v>1525711</v>
      </c>
      <c r="K8" s="60">
        <v>137387</v>
      </c>
      <c r="L8" s="60"/>
      <c r="M8" s="60"/>
      <c r="N8" s="60">
        <v>137387</v>
      </c>
      <c r="O8" s="60"/>
      <c r="P8" s="60"/>
      <c r="Q8" s="60"/>
      <c r="R8" s="60"/>
      <c r="S8" s="60"/>
      <c r="T8" s="60"/>
      <c r="U8" s="60"/>
      <c r="V8" s="60"/>
      <c r="W8" s="60">
        <v>1663098</v>
      </c>
      <c r="X8" s="60">
        <v>3952572</v>
      </c>
      <c r="Y8" s="60">
        <v>-2289474</v>
      </c>
      <c r="Z8" s="140">
        <v>-57.92</v>
      </c>
      <c r="AA8" s="155">
        <v>10096362</v>
      </c>
    </row>
    <row r="9" spans="1:27" ht="13.5">
      <c r="A9" s="135" t="s">
        <v>78</v>
      </c>
      <c r="B9" s="136"/>
      <c r="C9" s="153">
        <f aca="true" t="shared" si="1" ref="C9:Y9">SUM(C10:C14)</f>
        <v>2449145</v>
      </c>
      <c r="D9" s="153">
        <f>SUM(D10:D14)</f>
        <v>0</v>
      </c>
      <c r="E9" s="154">
        <f t="shared" si="1"/>
        <v>18542422</v>
      </c>
      <c r="F9" s="100">
        <f t="shared" si="1"/>
        <v>18542422</v>
      </c>
      <c r="G9" s="100">
        <f t="shared" si="1"/>
        <v>52274</v>
      </c>
      <c r="H9" s="100">
        <f t="shared" si="1"/>
        <v>490638</v>
      </c>
      <c r="I9" s="100">
        <f t="shared" si="1"/>
        <v>70255</v>
      </c>
      <c r="J9" s="100">
        <f t="shared" si="1"/>
        <v>613167</v>
      </c>
      <c r="K9" s="100">
        <f t="shared" si="1"/>
        <v>113460</v>
      </c>
      <c r="L9" s="100">
        <f t="shared" si="1"/>
        <v>0</v>
      </c>
      <c r="M9" s="100">
        <f t="shared" si="1"/>
        <v>0</v>
      </c>
      <c r="N9" s="100">
        <f t="shared" si="1"/>
        <v>113460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726627</v>
      </c>
      <c r="X9" s="100">
        <f t="shared" si="1"/>
        <v>6476970</v>
      </c>
      <c r="Y9" s="100">
        <f t="shared" si="1"/>
        <v>-5750343</v>
      </c>
      <c r="Z9" s="137">
        <f>+IF(X9&lt;&gt;0,+(Y9/X9)*100,0)</f>
        <v>-88.7813746242456</v>
      </c>
      <c r="AA9" s="153">
        <f>SUM(AA10:AA14)</f>
        <v>18542422</v>
      </c>
    </row>
    <row r="10" spans="1:27" ht="13.5">
      <c r="A10" s="138" t="s">
        <v>79</v>
      </c>
      <c r="B10" s="136"/>
      <c r="C10" s="155">
        <v>621874</v>
      </c>
      <c r="D10" s="155"/>
      <c r="E10" s="156">
        <v>6483480</v>
      </c>
      <c r="F10" s="60">
        <v>6483480</v>
      </c>
      <c r="G10" s="60">
        <v>20775</v>
      </c>
      <c r="H10" s="60">
        <v>5540</v>
      </c>
      <c r="I10" s="60">
        <v>7394</v>
      </c>
      <c r="J10" s="60">
        <v>33709</v>
      </c>
      <c r="K10" s="60">
        <v>4978</v>
      </c>
      <c r="L10" s="60"/>
      <c r="M10" s="60"/>
      <c r="N10" s="60">
        <v>4978</v>
      </c>
      <c r="O10" s="60"/>
      <c r="P10" s="60"/>
      <c r="Q10" s="60"/>
      <c r="R10" s="60"/>
      <c r="S10" s="60"/>
      <c r="T10" s="60"/>
      <c r="U10" s="60"/>
      <c r="V10" s="60"/>
      <c r="W10" s="60">
        <v>38687</v>
      </c>
      <c r="X10" s="60">
        <v>2313198</v>
      </c>
      <c r="Y10" s="60">
        <v>-2274511</v>
      </c>
      <c r="Z10" s="140">
        <v>-98.33</v>
      </c>
      <c r="AA10" s="155">
        <v>6483480</v>
      </c>
    </row>
    <row r="11" spans="1:27" ht="13.5">
      <c r="A11" s="138" t="s">
        <v>80</v>
      </c>
      <c r="B11" s="136"/>
      <c r="C11" s="155">
        <v>75</v>
      </c>
      <c r="D11" s="155"/>
      <c r="E11" s="156">
        <v>7342485</v>
      </c>
      <c r="F11" s="60">
        <v>7342485</v>
      </c>
      <c r="G11" s="60"/>
      <c r="H11" s="60">
        <v>403977</v>
      </c>
      <c r="I11" s="60"/>
      <c r="J11" s="60">
        <v>403977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403977</v>
      </c>
      <c r="X11" s="60">
        <v>1888944</v>
      </c>
      <c r="Y11" s="60">
        <v>-1484967</v>
      </c>
      <c r="Z11" s="140">
        <v>-78.61</v>
      </c>
      <c r="AA11" s="155">
        <v>7342485</v>
      </c>
    </row>
    <row r="12" spans="1:27" ht="13.5">
      <c r="A12" s="138" t="s">
        <v>81</v>
      </c>
      <c r="B12" s="136"/>
      <c r="C12" s="155">
        <v>1402657</v>
      </c>
      <c r="D12" s="155"/>
      <c r="E12" s="156">
        <v>4062228</v>
      </c>
      <c r="F12" s="60">
        <v>4062228</v>
      </c>
      <c r="G12" s="60">
        <v>1400</v>
      </c>
      <c r="H12" s="60">
        <v>49650</v>
      </c>
      <c r="I12" s="60">
        <v>31350</v>
      </c>
      <c r="J12" s="60">
        <v>82400</v>
      </c>
      <c r="K12" s="60">
        <v>55900</v>
      </c>
      <c r="L12" s="60"/>
      <c r="M12" s="60"/>
      <c r="N12" s="60">
        <v>55900</v>
      </c>
      <c r="O12" s="60"/>
      <c r="P12" s="60"/>
      <c r="Q12" s="60"/>
      <c r="R12" s="60"/>
      <c r="S12" s="60"/>
      <c r="T12" s="60"/>
      <c r="U12" s="60"/>
      <c r="V12" s="60"/>
      <c r="W12" s="60">
        <v>138300</v>
      </c>
      <c r="X12" s="60">
        <v>1947714</v>
      </c>
      <c r="Y12" s="60">
        <v>-1809414</v>
      </c>
      <c r="Z12" s="140">
        <v>-92.9</v>
      </c>
      <c r="AA12" s="155">
        <v>4062228</v>
      </c>
    </row>
    <row r="13" spans="1:27" ht="13.5">
      <c r="A13" s="138" t="s">
        <v>82</v>
      </c>
      <c r="B13" s="136"/>
      <c r="C13" s="155">
        <v>424539</v>
      </c>
      <c r="D13" s="155"/>
      <c r="E13" s="156">
        <v>654229</v>
      </c>
      <c r="F13" s="60">
        <v>654229</v>
      </c>
      <c r="G13" s="60">
        <v>30099</v>
      </c>
      <c r="H13" s="60">
        <v>31471</v>
      </c>
      <c r="I13" s="60">
        <v>31511</v>
      </c>
      <c r="J13" s="60">
        <v>93081</v>
      </c>
      <c r="K13" s="60">
        <v>52582</v>
      </c>
      <c r="L13" s="60"/>
      <c r="M13" s="60"/>
      <c r="N13" s="60">
        <v>52582</v>
      </c>
      <c r="O13" s="60"/>
      <c r="P13" s="60"/>
      <c r="Q13" s="60"/>
      <c r="R13" s="60"/>
      <c r="S13" s="60"/>
      <c r="T13" s="60"/>
      <c r="U13" s="60"/>
      <c r="V13" s="60"/>
      <c r="W13" s="60">
        <v>145663</v>
      </c>
      <c r="X13" s="60">
        <v>327114</v>
      </c>
      <c r="Y13" s="60">
        <v>-181451</v>
      </c>
      <c r="Z13" s="140">
        <v>-55.47</v>
      </c>
      <c r="AA13" s="155">
        <v>654229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1002312</v>
      </c>
      <c r="D15" s="153">
        <f>SUM(D16:D18)</f>
        <v>0</v>
      </c>
      <c r="E15" s="154">
        <f t="shared" si="2"/>
        <v>27648848</v>
      </c>
      <c r="F15" s="100">
        <f t="shared" si="2"/>
        <v>27648848</v>
      </c>
      <c r="G15" s="100">
        <f t="shared" si="2"/>
        <v>52</v>
      </c>
      <c r="H15" s="100">
        <f t="shared" si="2"/>
        <v>2961263</v>
      </c>
      <c r="I15" s="100">
        <f t="shared" si="2"/>
        <v>14912</v>
      </c>
      <c r="J15" s="100">
        <f t="shared" si="2"/>
        <v>2976227</v>
      </c>
      <c r="K15" s="100">
        <f t="shared" si="2"/>
        <v>129875</v>
      </c>
      <c r="L15" s="100">
        <f t="shared" si="2"/>
        <v>0</v>
      </c>
      <c r="M15" s="100">
        <f t="shared" si="2"/>
        <v>0</v>
      </c>
      <c r="N15" s="100">
        <f t="shared" si="2"/>
        <v>129875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3106102</v>
      </c>
      <c r="X15" s="100">
        <f t="shared" si="2"/>
        <v>7741056</v>
      </c>
      <c r="Y15" s="100">
        <f t="shared" si="2"/>
        <v>-4634954</v>
      </c>
      <c r="Z15" s="137">
        <f>+IF(X15&lt;&gt;0,+(Y15/X15)*100,0)</f>
        <v>-59.87495762851993</v>
      </c>
      <c r="AA15" s="153">
        <f>SUM(AA16:AA18)</f>
        <v>27648848</v>
      </c>
    </row>
    <row r="16" spans="1:27" ht="13.5">
      <c r="A16" s="138" t="s">
        <v>85</v>
      </c>
      <c r="B16" s="136"/>
      <c r="C16" s="155">
        <v>514</v>
      </c>
      <c r="D16" s="155"/>
      <c r="E16" s="156">
        <v>964542</v>
      </c>
      <c r="F16" s="60">
        <v>964542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964542</v>
      </c>
    </row>
    <row r="17" spans="1:27" ht="13.5">
      <c r="A17" s="138" t="s">
        <v>86</v>
      </c>
      <c r="B17" s="136"/>
      <c r="C17" s="155">
        <v>1001798</v>
      </c>
      <c r="D17" s="155"/>
      <c r="E17" s="156">
        <v>26684306</v>
      </c>
      <c r="F17" s="60">
        <v>26684306</v>
      </c>
      <c r="G17" s="60">
        <v>52</v>
      </c>
      <c r="H17" s="60">
        <v>2961263</v>
      </c>
      <c r="I17" s="60">
        <v>14912</v>
      </c>
      <c r="J17" s="60">
        <v>2976227</v>
      </c>
      <c r="K17" s="60">
        <v>129875</v>
      </c>
      <c r="L17" s="60"/>
      <c r="M17" s="60"/>
      <c r="N17" s="60">
        <v>129875</v>
      </c>
      <c r="O17" s="60"/>
      <c r="P17" s="60"/>
      <c r="Q17" s="60"/>
      <c r="R17" s="60"/>
      <c r="S17" s="60"/>
      <c r="T17" s="60"/>
      <c r="U17" s="60"/>
      <c r="V17" s="60"/>
      <c r="W17" s="60">
        <v>3106102</v>
      </c>
      <c r="X17" s="60">
        <v>7741056</v>
      </c>
      <c r="Y17" s="60">
        <v>-4634954</v>
      </c>
      <c r="Z17" s="140">
        <v>-59.87</v>
      </c>
      <c r="AA17" s="155">
        <v>26684306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76317578</v>
      </c>
      <c r="D19" s="153">
        <f>SUM(D20:D23)</f>
        <v>0</v>
      </c>
      <c r="E19" s="154">
        <f t="shared" si="3"/>
        <v>178352393</v>
      </c>
      <c r="F19" s="100">
        <f t="shared" si="3"/>
        <v>178352393</v>
      </c>
      <c r="G19" s="100">
        <f t="shared" si="3"/>
        <v>1364216</v>
      </c>
      <c r="H19" s="100">
        <f t="shared" si="3"/>
        <v>6396729</v>
      </c>
      <c r="I19" s="100">
        <f t="shared" si="3"/>
        <v>6903959</v>
      </c>
      <c r="J19" s="100">
        <f t="shared" si="3"/>
        <v>14664904</v>
      </c>
      <c r="K19" s="100">
        <f t="shared" si="3"/>
        <v>10375906</v>
      </c>
      <c r="L19" s="100">
        <f t="shared" si="3"/>
        <v>0</v>
      </c>
      <c r="M19" s="100">
        <f t="shared" si="3"/>
        <v>0</v>
      </c>
      <c r="N19" s="100">
        <f t="shared" si="3"/>
        <v>10375906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25040810</v>
      </c>
      <c r="X19" s="100">
        <f t="shared" si="3"/>
        <v>62468412</v>
      </c>
      <c r="Y19" s="100">
        <f t="shared" si="3"/>
        <v>-37427602</v>
      </c>
      <c r="Z19" s="137">
        <f>+IF(X19&lt;&gt;0,+(Y19/X19)*100,0)</f>
        <v>-59.914444439535295</v>
      </c>
      <c r="AA19" s="153">
        <f>SUM(AA20:AA23)</f>
        <v>178352393</v>
      </c>
    </row>
    <row r="20" spans="1:27" ht="13.5">
      <c r="A20" s="138" t="s">
        <v>89</v>
      </c>
      <c r="B20" s="136"/>
      <c r="C20" s="155">
        <v>20312899</v>
      </c>
      <c r="D20" s="155"/>
      <c r="E20" s="156">
        <v>42414254</v>
      </c>
      <c r="F20" s="60">
        <v>42414254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19374372</v>
      </c>
      <c r="Y20" s="60">
        <v>-19374372</v>
      </c>
      <c r="Z20" s="140">
        <v>-100</v>
      </c>
      <c r="AA20" s="155">
        <v>42414254</v>
      </c>
    </row>
    <row r="21" spans="1:27" ht="13.5">
      <c r="A21" s="138" t="s">
        <v>90</v>
      </c>
      <c r="B21" s="136"/>
      <c r="C21" s="155">
        <v>27064536</v>
      </c>
      <c r="D21" s="155"/>
      <c r="E21" s="156">
        <v>111787070</v>
      </c>
      <c r="F21" s="60">
        <v>111787070</v>
      </c>
      <c r="G21" s="60">
        <v>50278</v>
      </c>
      <c r="H21" s="60">
        <v>5081149</v>
      </c>
      <c r="I21" s="60">
        <v>5189837</v>
      </c>
      <c r="J21" s="60">
        <v>10321264</v>
      </c>
      <c r="K21" s="60">
        <v>7514549</v>
      </c>
      <c r="L21" s="60"/>
      <c r="M21" s="60"/>
      <c r="N21" s="60">
        <v>7514549</v>
      </c>
      <c r="O21" s="60"/>
      <c r="P21" s="60"/>
      <c r="Q21" s="60"/>
      <c r="R21" s="60"/>
      <c r="S21" s="60"/>
      <c r="T21" s="60"/>
      <c r="U21" s="60"/>
      <c r="V21" s="60"/>
      <c r="W21" s="60">
        <v>17835813</v>
      </c>
      <c r="X21" s="60">
        <v>31691034</v>
      </c>
      <c r="Y21" s="60">
        <v>-13855221</v>
      </c>
      <c r="Z21" s="140">
        <v>-43.72</v>
      </c>
      <c r="AA21" s="155">
        <v>111787070</v>
      </c>
    </row>
    <row r="22" spans="1:27" ht="13.5">
      <c r="A22" s="138" t="s">
        <v>91</v>
      </c>
      <c r="B22" s="136"/>
      <c r="C22" s="157">
        <v>24610962</v>
      </c>
      <c r="D22" s="157"/>
      <c r="E22" s="158">
        <v>14540930</v>
      </c>
      <c r="F22" s="159">
        <v>14540930</v>
      </c>
      <c r="G22" s="159">
        <v>785447</v>
      </c>
      <c r="H22" s="159">
        <v>790593</v>
      </c>
      <c r="I22" s="159">
        <v>1187212</v>
      </c>
      <c r="J22" s="159">
        <v>2763252</v>
      </c>
      <c r="K22" s="159">
        <v>2273998</v>
      </c>
      <c r="L22" s="159"/>
      <c r="M22" s="159"/>
      <c r="N22" s="159">
        <v>2273998</v>
      </c>
      <c r="O22" s="159"/>
      <c r="P22" s="159"/>
      <c r="Q22" s="159"/>
      <c r="R22" s="159"/>
      <c r="S22" s="159"/>
      <c r="T22" s="159"/>
      <c r="U22" s="159"/>
      <c r="V22" s="159"/>
      <c r="W22" s="159">
        <v>5037250</v>
      </c>
      <c r="X22" s="159">
        <v>7029714</v>
      </c>
      <c r="Y22" s="159">
        <v>-1992464</v>
      </c>
      <c r="Z22" s="141">
        <v>-28.34</v>
      </c>
      <c r="AA22" s="157">
        <v>14540930</v>
      </c>
    </row>
    <row r="23" spans="1:27" ht="13.5">
      <c r="A23" s="138" t="s">
        <v>92</v>
      </c>
      <c r="B23" s="136"/>
      <c r="C23" s="155">
        <v>4329181</v>
      </c>
      <c r="D23" s="155"/>
      <c r="E23" s="156">
        <v>9610139</v>
      </c>
      <c r="F23" s="60">
        <v>9610139</v>
      </c>
      <c r="G23" s="60">
        <v>528491</v>
      </c>
      <c r="H23" s="60">
        <v>524987</v>
      </c>
      <c r="I23" s="60">
        <v>526910</v>
      </c>
      <c r="J23" s="60">
        <v>1580388</v>
      </c>
      <c r="K23" s="60">
        <v>587359</v>
      </c>
      <c r="L23" s="60"/>
      <c r="M23" s="60"/>
      <c r="N23" s="60">
        <v>587359</v>
      </c>
      <c r="O23" s="60"/>
      <c r="P23" s="60"/>
      <c r="Q23" s="60"/>
      <c r="R23" s="60"/>
      <c r="S23" s="60"/>
      <c r="T23" s="60"/>
      <c r="U23" s="60"/>
      <c r="V23" s="60"/>
      <c r="W23" s="60">
        <v>2167747</v>
      </c>
      <c r="X23" s="60">
        <v>4373292</v>
      </c>
      <c r="Y23" s="60">
        <v>-2205545</v>
      </c>
      <c r="Z23" s="140">
        <v>-50.43</v>
      </c>
      <c r="AA23" s="155">
        <v>9610139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152013790</v>
      </c>
      <c r="D25" s="168">
        <f>+D5+D9+D15+D19+D24</f>
        <v>0</v>
      </c>
      <c r="E25" s="169">
        <f t="shared" si="4"/>
        <v>269959700</v>
      </c>
      <c r="F25" s="73">
        <f t="shared" si="4"/>
        <v>269959700</v>
      </c>
      <c r="G25" s="73">
        <f t="shared" si="4"/>
        <v>22936874</v>
      </c>
      <c r="H25" s="73">
        <f t="shared" si="4"/>
        <v>11454890</v>
      </c>
      <c r="I25" s="73">
        <f t="shared" si="4"/>
        <v>7310646</v>
      </c>
      <c r="J25" s="73">
        <f t="shared" si="4"/>
        <v>41702410</v>
      </c>
      <c r="K25" s="73">
        <f t="shared" si="4"/>
        <v>10936274</v>
      </c>
      <c r="L25" s="73">
        <f t="shared" si="4"/>
        <v>0</v>
      </c>
      <c r="M25" s="73">
        <f t="shared" si="4"/>
        <v>0</v>
      </c>
      <c r="N25" s="73">
        <f t="shared" si="4"/>
        <v>10936274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52638684</v>
      </c>
      <c r="X25" s="73">
        <f t="shared" si="4"/>
        <v>98761992</v>
      </c>
      <c r="Y25" s="73">
        <f t="shared" si="4"/>
        <v>-46123308</v>
      </c>
      <c r="Z25" s="170">
        <f>+IF(X25&lt;&gt;0,+(Y25/X25)*100,0)</f>
        <v>-46.70147600911088</v>
      </c>
      <c r="AA25" s="168">
        <f>+AA5+AA9+AA15+AA19+AA24</f>
        <v>269959700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44366779</v>
      </c>
      <c r="D28" s="153">
        <f>SUM(D29:D31)</f>
        <v>0</v>
      </c>
      <c r="E28" s="154">
        <f t="shared" si="5"/>
        <v>47164968</v>
      </c>
      <c r="F28" s="100">
        <f t="shared" si="5"/>
        <v>47164968</v>
      </c>
      <c r="G28" s="100">
        <f t="shared" si="5"/>
        <v>5207420</v>
      </c>
      <c r="H28" s="100">
        <f t="shared" si="5"/>
        <v>3594291</v>
      </c>
      <c r="I28" s="100">
        <f t="shared" si="5"/>
        <v>3512588</v>
      </c>
      <c r="J28" s="100">
        <f t="shared" si="5"/>
        <v>12314299</v>
      </c>
      <c r="K28" s="100">
        <f t="shared" si="5"/>
        <v>3542335</v>
      </c>
      <c r="L28" s="100">
        <f t="shared" si="5"/>
        <v>0</v>
      </c>
      <c r="M28" s="100">
        <f t="shared" si="5"/>
        <v>0</v>
      </c>
      <c r="N28" s="100">
        <f t="shared" si="5"/>
        <v>3542335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15856634</v>
      </c>
      <c r="X28" s="100">
        <f t="shared" si="5"/>
        <v>23986740</v>
      </c>
      <c r="Y28" s="100">
        <f t="shared" si="5"/>
        <v>-8130106</v>
      </c>
      <c r="Z28" s="137">
        <f>+IF(X28&lt;&gt;0,+(Y28/X28)*100,0)</f>
        <v>-33.89416819459418</v>
      </c>
      <c r="AA28" s="153">
        <f>SUM(AA29:AA31)</f>
        <v>47164968</v>
      </c>
    </row>
    <row r="29" spans="1:27" ht="13.5">
      <c r="A29" s="138" t="s">
        <v>75</v>
      </c>
      <c r="B29" s="136"/>
      <c r="C29" s="155">
        <v>11831495</v>
      </c>
      <c r="D29" s="155"/>
      <c r="E29" s="156">
        <v>9683948</v>
      </c>
      <c r="F29" s="60">
        <v>9683948</v>
      </c>
      <c r="G29" s="60">
        <v>853606</v>
      </c>
      <c r="H29" s="60">
        <v>777159</v>
      </c>
      <c r="I29" s="60">
        <v>1033792</v>
      </c>
      <c r="J29" s="60">
        <v>2664557</v>
      </c>
      <c r="K29" s="60">
        <v>841744</v>
      </c>
      <c r="L29" s="60"/>
      <c r="M29" s="60"/>
      <c r="N29" s="60">
        <v>841744</v>
      </c>
      <c r="O29" s="60"/>
      <c r="P29" s="60"/>
      <c r="Q29" s="60"/>
      <c r="R29" s="60"/>
      <c r="S29" s="60"/>
      <c r="T29" s="60"/>
      <c r="U29" s="60"/>
      <c r="V29" s="60"/>
      <c r="W29" s="60">
        <v>3506301</v>
      </c>
      <c r="X29" s="60">
        <v>5965068</v>
      </c>
      <c r="Y29" s="60">
        <v>-2458767</v>
      </c>
      <c r="Z29" s="140">
        <v>-41.22</v>
      </c>
      <c r="AA29" s="155">
        <v>9683948</v>
      </c>
    </row>
    <row r="30" spans="1:27" ht="13.5">
      <c r="A30" s="138" t="s">
        <v>76</v>
      </c>
      <c r="B30" s="136"/>
      <c r="C30" s="157">
        <v>20957193</v>
      </c>
      <c r="D30" s="157"/>
      <c r="E30" s="158">
        <v>21751597</v>
      </c>
      <c r="F30" s="159">
        <v>21751597</v>
      </c>
      <c r="G30" s="159">
        <v>3186101</v>
      </c>
      <c r="H30" s="159">
        <v>1778965</v>
      </c>
      <c r="I30" s="159">
        <v>1715789</v>
      </c>
      <c r="J30" s="159">
        <v>6680855</v>
      </c>
      <c r="K30" s="159">
        <v>1532743</v>
      </c>
      <c r="L30" s="159"/>
      <c r="M30" s="159"/>
      <c r="N30" s="159">
        <v>1532743</v>
      </c>
      <c r="O30" s="159"/>
      <c r="P30" s="159"/>
      <c r="Q30" s="159"/>
      <c r="R30" s="159"/>
      <c r="S30" s="159"/>
      <c r="T30" s="159"/>
      <c r="U30" s="159"/>
      <c r="V30" s="159"/>
      <c r="W30" s="159">
        <v>8213598</v>
      </c>
      <c r="X30" s="159">
        <v>10891548</v>
      </c>
      <c r="Y30" s="159">
        <v>-2677950</v>
      </c>
      <c r="Z30" s="141">
        <v>-24.59</v>
      </c>
      <c r="AA30" s="157">
        <v>21751597</v>
      </c>
    </row>
    <row r="31" spans="1:27" ht="13.5">
      <c r="A31" s="138" t="s">
        <v>77</v>
      </c>
      <c r="B31" s="136"/>
      <c r="C31" s="155">
        <v>11578091</v>
      </c>
      <c r="D31" s="155"/>
      <c r="E31" s="156">
        <v>15729423</v>
      </c>
      <c r="F31" s="60">
        <v>15729423</v>
      </c>
      <c r="G31" s="60">
        <v>1167713</v>
      </c>
      <c r="H31" s="60">
        <v>1038167</v>
      </c>
      <c r="I31" s="60">
        <v>763007</v>
      </c>
      <c r="J31" s="60">
        <v>2968887</v>
      </c>
      <c r="K31" s="60">
        <v>1167848</v>
      </c>
      <c r="L31" s="60"/>
      <c r="M31" s="60"/>
      <c r="N31" s="60">
        <v>1167848</v>
      </c>
      <c r="O31" s="60"/>
      <c r="P31" s="60"/>
      <c r="Q31" s="60"/>
      <c r="R31" s="60"/>
      <c r="S31" s="60"/>
      <c r="T31" s="60"/>
      <c r="U31" s="60"/>
      <c r="V31" s="60"/>
      <c r="W31" s="60">
        <v>4136735</v>
      </c>
      <c r="X31" s="60">
        <v>7130124</v>
      </c>
      <c r="Y31" s="60">
        <v>-2993389</v>
      </c>
      <c r="Z31" s="140">
        <v>-41.98</v>
      </c>
      <c r="AA31" s="155">
        <v>15729423</v>
      </c>
    </row>
    <row r="32" spans="1:27" ht="13.5">
      <c r="A32" s="135" t="s">
        <v>78</v>
      </c>
      <c r="B32" s="136"/>
      <c r="C32" s="153">
        <f aca="true" t="shared" si="6" ref="C32:Y32">SUM(C33:C37)</f>
        <v>9231292</v>
      </c>
      <c r="D32" s="153">
        <f>SUM(D33:D37)</f>
        <v>0</v>
      </c>
      <c r="E32" s="154">
        <f t="shared" si="6"/>
        <v>11540932</v>
      </c>
      <c r="F32" s="100">
        <f t="shared" si="6"/>
        <v>11540932</v>
      </c>
      <c r="G32" s="100">
        <f t="shared" si="6"/>
        <v>1986033</v>
      </c>
      <c r="H32" s="100">
        <f t="shared" si="6"/>
        <v>754584</v>
      </c>
      <c r="I32" s="100">
        <f t="shared" si="6"/>
        <v>879398</v>
      </c>
      <c r="J32" s="100">
        <f t="shared" si="6"/>
        <v>3620015</v>
      </c>
      <c r="K32" s="100">
        <f t="shared" si="6"/>
        <v>889701</v>
      </c>
      <c r="L32" s="100">
        <f t="shared" si="6"/>
        <v>0</v>
      </c>
      <c r="M32" s="100">
        <f t="shared" si="6"/>
        <v>0</v>
      </c>
      <c r="N32" s="100">
        <f t="shared" si="6"/>
        <v>889701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4509716</v>
      </c>
      <c r="X32" s="100">
        <f t="shared" si="6"/>
        <v>8564712</v>
      </c>
      <c r="Y32" s="100">
        <f t="shared" si="6"/>
        <v>-4054996</v>
      </c>
      <c r="Z32" s="137">
        <f>+IF(X32&lt;&gt;0,+(Y32/X32)*100,0)</f>
        <v>-47.34538651153711</v>
      </c>
      <c r="AA32" s="153">
        <f>SUM(AA33:AA37)</f>
        <v>11540932</v>
      </c>
    </row>
    <row r="33" spans="1:27" ht="13.5">
      <c r="A33" s="138" t="s">
        <v>79</v>
      </c>
      <c r="B33" s="136"/>
      <c r="C33" s="155">
        <v>5918177</v>
      </c>
      <c r="D33" s="155"/>
      <c r="E33" s="156">
        <v>7340609</v>
      </c>
      <c r="F33" s="60">
        <v>7340609</v>
      </c>
      <c r="G33" s="60">
        <v>514982</v>
      </c>
      <c r="H33" s="60">
        <v>480043</v>
      </c>
      <c r="I33" s="60">
        <v>604457</v>
      </c>
      <c r="J33" s="60">
        <v>1599482</v>
      </c>
      <c r="K33" s="60">
        <v>585418</v>
      </c>
      <c r="L33" s="60"/>
      <c r="M33" s="60"/>
      <c r="N33" s="60">
        <v>585418</v>
      </c>
      <c r="O33" s="60"/>
      <c r="P33" s="60"/>
      <c r="Q33" s="60"/>
      <c r="R33" s="60"/>
      <c r="S33" s="60"/>
      <c r="T33" s="60"/>
      <c r="U33" s="60"/>
      <c r="V33" s="60"/>
      <c r="W33" s="60">
        <v>2184900</v>
      </c>
      <c r="X33" s="60">
        <v>4598850</v>
      </c>
      <c r="Y33" s="60">
        <v>-2413950</v>
      </c>
      <c r="Z33" s="140">
        <v>-52.49</v>
      </c>
      <c r="AA33" s="155">
        <v>7340609</v>
      </c>
    </row>
    <row r="34" spans="1:27" ht="13.5">
      <c r="A34" s="138" t="s">
        <v>80</v>
      </c>
      <c r="B34" s="136"/>
      <c r="C34" s="155">
        <v>1216553</v>
      </c>
      <c r="D34" s="155"/>
      <c r="E34" s="156">
        <v>1710666</v>
      </c>
      <c r="F34" s="60">
        <v>1710666</v>
      </c>
      <c r="G34" s="60">
        <v>1280648</v>
      </c>
      <c r="H34" s="60">
        <v>103736</v>
      </c>
      <c r="I34" s="60">
        <v>104506</v>
      </c>
      <c r="J34" s="60">
        <v>1488890</v>
      </c>
      <c r="K34" s="60">
        <v>115001</v>
      </c>
      <c r="L34" s="60"/>
      <c r="M34" s="60"/>
      <c r="N34" s="60">
        <v>115001</v>
      </c>
      <c r="O34" s="60"/>
      <c r="P34" s="60"/>
      <c r="Q34" s="60"/>
      <c r="R34" s="60"/>
      <c r="S34" s="60"/>
      <c r="T34" s="60"/>
      <c r="U34" s="60"/>
      <c r="V34" s="60"/>
      <c r="W34" s="60">
        <v>1603891</v>
      </c>
      <c r="X34" s="60">
        <v>2637630</v>
      </c>
      <c r="Y34" s="60">
        <v>-1033739</v>
      </c>
      <c r="Z34" s="140">
        <v>-39.19</v>
      </c>
      <c r="AA34" s="155">
        <v>1710666</v>
      </c>
    </row>
    <row r="35" spans="1:27" ht="13.5">
      <c r="A35" s="138" t="s">
        <v>81</v>
      </c>
      <c r="B35" s="136"/>
      <c r="C35" s="155">
        <v>1544405</v>
      </c>
      <c r="D35" s="155"/>
      <c r="E35" s="156">
        <v>1923310</v>
      </c>
      <c r="F35" s="60">
        <v>1923310</v>
      </c>
      <c r="G35" s="60">
        <v>141060</v>
      </c>
      <c r="H35" s="60">
        <v>116928</v>
      </c>
      <c r="I35" s="60">
        <v>114783</v>
      </c>
      <c r="J35" s="60">
        <v>372771</v>
      </c>
      <c r="K35" s="60">
        <v>135639</v>
      </c>
      <c r="L35" s="60"/>
      <c r="M35" s="60"/>
      <c r="N35" s="60">
        <v>135639</v>
      </c>
      <c r="O35" s="60"/>
      <c r="P35" s="60"/>
      <c r="Q35" s="60"/>
      <c r="R35" s="60"/>
      <c r="S35" s="60"/>
      <c r="T35" s="60"/>
      <c r="U35" s="60"/>
      <c r="V35" s="60"/>
      <c r="W35" s="60">
        <v>508410</v>
      </c>
      <c r="X35" s="60">
        <v>1045056</v>
      </c>
      <c r="Y35" s="60">
        <v>-536646</v>
      </c>
      <c r="Z35" s="140">
        <v>-51.35</v>
      </c>
      <c r="AA35" s="155">
        <v>1923310</v>
      </c>
    </row>
    <row r="36" spans="1:27" ht="13.5">
      <c r="A36" s="138" t="s">
        <v>82</v>
      </c>
      <c r="B36" s="136"/>
      <c r="C36" s="155">
        <v>552157</v>
      </c>
      <c r="D36" s="155"/>
      <c r="E36" s="156">
        <v>566347</v>
      </c>
      <c r="F36" s="60">
        <v>566347</v>
      </c>
      <c r="G36" s="60">
        <v>49343</v>
      </c>
      <c r="H36" s="60">
        <v>53877</v>
      </c>
      <c r="I36" s="60">
        <v>55652</v>
      </c>
      <c r="J36" s="60">
        <v>158872</v>
      </c>
      <c r="K36" s="60">
        <v>53643</v>
      </c>
      <c r="L36" s="60"/>
      <c r="M36" s="60"/>
      <c r="N36" s="60">
        <v>53643</v>
      </c>
      <c r="O36" s="60"/>
      <c r="P36" s="60"/>
      <c r="Q36" s="60"/>
      <c r="R36" s="60"/>
      <c r="S36" s="60"/>
      <c r="T36" s="60"/>
      <c r="U36" s="60"/>
      <c r="V36" s="60"/>
      <c r="W36" s="60">
        <v>212515</v>
      </c>
      <c r="X36" s="60">
        <v>283176</v>
      </c>
      <c r="Y36" s="60">
        <v>-70661</v>
      </c>
      <c r="Z36" s="140">
        <v>-24.95</v>
      </c>
      <c r="AA36" s="155">
        <v>566347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8064350</v>
      </c>
      <c r="D38" s="153">
        <f>SUM(D39:D41)</f>
        <v>0</v>
      </c>
      <c r="E38" s="154">
        <f t="shared" si="7"/>
        <v>13723291</v>
      </c>
      <c r="F38" s="100">
        <f t="shared" si="7"/>
        <v>13723291</v>
      </c>
      <c r="G38" s="100">
        <f t="shared" si="7"/>
        <v>958572</v>
      </c>
      <c r="H38" s="100">
        <f t="shared" si="7"/>
        <v>758382</v>
      </c>
      <c r="I38" s="100">
        <f t="shared" si="7"/>
        <v>564446</v>
      </c>
      <c r="J38" s="100">
        <f t="shared" si="7"/>
        <v>2281400</v>
      </c>
      <c r="K38" s="100">
        <f t="shared" si="7"/>
        <v>613563</v>
      </c>
      <c r="L38" s="100">
        <f t="shared" si="7"/>
        <v>0</v>
      </c>
      <c r="M38" s="100">
        <f t="shared" si="7"/>
        <v>0</v>
      </c>
      <c r="N38" s="100">
        <f t="shared" si="7"/>
        <v>613563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2894963</v>
      </c>
      <c r="X38" s="100">
        <f t="shared" si="7"/>
        <v>13173222</v>
      </c>
      <c r="Y38" s="100">
        <f t="shared" si="7"/>
        <v>-10278259</v>
      </c>
      <c r="Z38" s="137">
        <f>+IF(X38&lt;&gt;0,+(Y38/X38)*100,0)</f>
        <v>-78.02388056619709</v>
      </c>
      <c r="AA38" s="153">
        <f>SUM(AA39:AA41)</f>
        <v>13723291</v>
      </c>
    </row>
    <row r="39" spans="1:27" ht="13.5">
      <c r="A39" s="138" t="s">
        <v>85</v>
      </c>
      <c r="B39" s="136"/>
      <c r="C39" s="155">
        <v>1979317</v>
      </c>
      <c r="D39" s="155"/>
      <c r="E39" s="156">
        <v>2239438</v>
      </c>
      <c r="F39" s="60">
        <v>2239438</v>
      </c>
      <c r="G39" s="60">
        <v>181369</v>
      </c>
      <c r="H39" s="60">
        <v>191346</v>
      </c>
      <c r="I39" s="60">
        <v>241319</v>
      </c>
      <c r="J39" s="60">
        <v>614034</v>
      </c>
      <c r="K39" s="60">
        <v>176859</v>
      </c>
      <c r="L39" s="60"/>
      <c r="M39" s="60"/>
      <c r="N39" s="60">
        <v>176859</v>
      </c>
      <c r="O39" s="60"/>
      <c r="P39" s="60"/>
      <c r="Q39" s="60"/>
      <c r="R39" s="60"/>
      <c r="S39" s="60"/>
      <c r="T39" s="60"/>
      <c r="U39" s="60"/>
      <c r="V39" s="60"/>
      <c r="W39" s="60">
        <v>790893</v>
      </c>
      <c r="X39" s="60"/>
      <c r="Y39" s="60">
        <v>790893</v>
      </c>
      <c r="Z39" s="140">
        <v>0</v>
      </c>
      <c r="AA39" s="155">
        <v>2239438</v>
      </c>
    </row>
    <row r="40" spans="1:27" ht="13.5">
      <c r="A40" s="138" t="s">
        <v>86</v>
      </c>
      <c r="B40" s="136"/>
      <c r="C40" s="155">
        <v>6085033</v>
      </c>
      <c r="D40" s="155"/>
      <c r="E40" s="156">
        <v>11483853</v>
      </c>
      <c r="F40" s="60">
        <v>11483853</v>
      </c>
      <c r="G40" s="60">
        <v>777203</v>
      </c>
      <c r="H40" s="60">
        <v>567036</v>
      </c>
      <c r="I40" s="60">
        <v>323127</v>
      </c>
      <c r="J40" s="60">
        <v>1667366</v>
      </c>
      <c r="K40" s="60">
        <v>436704</v>
      </c>
      <c r="L40" s="60"/>
      <c r="M40" s="60"/>
      <c r="N40" s="60">
        <v>436704</v>
      </c>
      <c r="O40" s="60"/>
      <c r="P40" s="60"/>
      <c r="Q40" s="60"/>
      <c r="R40" s="60"/>
      <c r="S40" s="60"/>
      <c r="T40" s="60"/>
      <c r="U40" s="60"/>
      <c r="V40" s="60"/>
      <c r="W40" s="60">
        <v>2104070</v>
      </c>
      <c r="X40" s="60">
        <v>13173222</v>
      </c>
      <c r="Y40" s="60">
        <v>-11069152</v>
      </c>
      <c r="Z40" s="140">
        <v>-84.03</v>
      </c>
      <c r="AA40" s="155">
        <v>11483853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83405319</v>
      </c>
      <c r="D42" s="153">
        <f>SUM(D43:D46)</f>
        <v>0</v>
      </c>
      <c r="E42" s="154">
        <f t="shared" si="8"/>
        <v>85967961</v>
      </c>
      <c r="F42" s="100">
        <f t="shared" si="8"/>
        <v>85967961</v>
      </c>
      <c r="G42" s="100">
        <f t="shared" si="8"/>
        <v>5441478</v>
      </c>
      <c r="H42" s="100">
        <f t="shared" si="8"/>
        <v>2529747</v>
      </c>
      <c r="I42" s="100">
        <f t="shared" si="8"/>
        <v>2162068</v>
      </c>
      <c r="J42" s="100">
        <f t="shared" si="8"/>
        <v>10133293</v>
      </c>
      <c r="K42" s="100">
        <f t="shared" si="8"/>
        <v>2325179</v>
      </c>
      <c r="L42" s="100">
        <f t="shared" si="8"/>
        <v>0</v>
      </c>
      <c r="M42" s="100">
        <f t="shared" si="8"/>
        <v>0</v>
      </c>
      <c r="N42" s="100">
        <f t="shared" si="8"/>
        <v>2325179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12458472</v>
      </c>
      <c r="X42" s="100">
        <f t="shared" si="8"/>
        <v>69691764</v>
      </c>
      <c r="Y42" s="100">
        <f t="shared" si="8"/>
        <v>-57233292</v>
      </c>
      <c r="Z42" s="137">
        <f>+IF(X42&lt;&gt;0,+(Y42/X42)*100,0)</f>
        <v>-82.12346583736925</v>
      </c>
      <c r="AA42" s="153">
        <f>SUM(AA43:AA46)</f>
        <v>85967961</v>
      </c>
    </row>
    <row r="43" spans="1:27" ht="13.5">
      <c r="A43" s="138" t="s">
        <v>89</v>
      </c>
      <c r="B43" s="136"/>
      <c r="C43" s="155">
        <v>53811327</v>
      </c>
      <c r="D43" s="155"/>
      <c r="E43" s="156">
        <v>32122664</v>
      </c>
      <c r="F43" s="60">
        <v>32122664</v>
      </c>
      <c r="G43" s="60">
        <v>401176</v>
      </c>
      <c r="H43" s="60">
        <v>200757</v>
      </c>
      <c r="I43" s="60">
        <v>116429</v>
      </c>
      <c r="J43" s="60">
        <v>718362</v>
      </c>
      <c r="K43" s="60">
        <v>141717</v>
      </c>
      <c r="L43" s="60"/>
      <c r="M43" s="60"/>
      <c r="N43" s="60">
        <v>141717</v>
      </c>
      <c r="O43" s="60"/>
      <c r="P43" s="60"/>
      <c r="Q43" s="60"/>
      <c r="R43" s="60"/>
      <c r="S43" s="60"/>
      <c r="T43" s="60"/>
      <c r="U43" s="60"/>
      <c r="V43" s="60"/>
      <c r="W43" s="60">
        <v>860079</v>
      </c>
      <c r="X43" s="60">
        <v>17894088</v>
      </c>
      <c r="Y43" s="60">
        <v>-17034009</v>
      </c>
      <c r="Z43" s="140">
        <v>-95.19</v>
      </c>
      <c r="AA43" s="155">
        <v>32122664</v>
      </c>
    </row>
    <row r="44" spans="1:27" ht="13.5">
      <c r="A44" s="138" t="s">
        <v>90</v>
      </c>
      <c r="B44" s="136"/>
      <c r="C44" s="155">
        <v>15913271</v>
      </c>
      <c r="D44" s="155"/>
      <c r="E44" s="156">
        <v>20570875</v>
      </c>
      <c r="F44" s="60">
        <v>20570875</v>
      </c>
      <c r="G44" s="60">
        <v>3442974</v>
      </c>
      <c r="H44" s="60">
        <v>1171938</v>
      </c>
      <c r="I44" s="60">
        <v>902474</v>
      </c>
      <c r="J44" s="60">
        <v>5517386</v>
      </c>
      <c r="K44" s="60">
        <v>1078762</v>
      </c>
      <c r="L44" s="60"/>
      <c r="M44" s="60"/>
      <c r="N44" s="60">
        <v>1078762</v>
      </c>
      <c r="O44" s="60"/>
      <c r="P44" s="60"/>
      <c r="Q44" s="60"/>
      <c r="R44" s="60"/>
      <c r="S44" s="60"/>
      <c r="T44" s="60"/>
      <c r="U44" s="60"/>
      <c r="V44" s="60"/>
      <c r="W44" s="60">
        <v>6596148</v>
      </c>
      <c r="X44" s="60">
        <v>34487940</v>
      </c>
      <c r="Y44" s="60">
        <v>-27891792</v>
      </c>
      <c r="Z44" s="140">
        <v>-80.87</v>
      </c>
      <c r="AA44" s="155">
        <v>20570875</v>
      </c>
    </row>
    <row r="45" spans="1:27" ht="13.5">
      <c r="A45" s="138" t="s">
        <v>91</v>
      </c>
      <c r="B45" s="136"/>
      <c r="C45" s="157">
        <v>9278127</v>
      </c>
      <c r="D45" s="157"/>
      <c r="E45" s="158">
        <v>22141368</v>
      </c>
      <c r="F45" s="159">
        <v>22141368</v>
      </c>
      <c r="G45" s="159">
        <v>886519</v>
      </c>
      <c r="H45" s="159">
        <v>749125</v>
      </c>
      <c r="I45" s="159">
        <v>724365</v>
      </c>
      <c r="J45" s="159">
        <v>2360009</v>
      </c>
      <c r="K45" s="159">
        <v>710547</v>
      </c>
      <c r="L45" s="159"/>
      <c r="M45" s="159"/>
      <c r="N45" s="159">
        <v>710547</v>
      </c>
      <c r="O45" s="159"/>
      <c r="P45" s="159"/>
      <c r="Q45" s="159"/>
      <c r="R45" s="159"/>
      <c r="S45" s="159"/>
      <c r="T45" s="159"/>
      <c r="U45" s="159"/>
      <c r="V45" s="159"/>
      <c r="W45" s="159">
        <v>3070556</v>
      </c>
      <c r="X45" s="159">
        <v>11311434</v>
      </c>
      <c r="Y45" s="159">
        <v>-8240878</v>
      </c>
      <c r="Z45" s="141">
        <v>-72.85</v>
      </c>
      <c r="AA45" s="157">
        <v>22141368</v>
      </c>
    </row>
    <row r="46" spans="1:27" ht="13.5">
      <c r="A46" s="138" t="s">
        <v>92</v>
      </c>
      <c r="B46" s="136"/>
      <c r="C46" s="155">
        <v>4402594</v>
      </c>
      <c r="D46" s="155"/>
      <c r="E46" s="156">
        <v>11133054</v>
      </c>
      <c r="F46" s="60">
        <v>11133054</v>
      </c>
      <c r="G46" s="60">
        <v>710809</v>
      </c>
      <c r="H46" s="60">
        <v>407927</v>
      </c>
      <c r="I46" s="60">
        <v>418800</v>
      </c>
      <c r="J46" s="60">
        <v>1537536</v>
      </c>
      <c r="K46" s="60">
        <v>394153</v>
      </c>
      <c r="L46" s="60"/>
      <c r="M46" s="60"/>
      <c r="N46" s="60">
        <v>394153</v>
      </c>
      <c r="O46" s="60"/>
      <c r="P46" s="60"/>
      <c r="Q46" s="60"/>
      <c r="R46" s="60"/>
      <c r="S46" s="60"/>
      <c r="T46" s="60"/>
      <c r="U46" s="60"/>
      <c r="V46" s="60"/>
      <c r="W46" s="60">
        <v>1931689</v>
      </c>
      <c r="X46" s="60">
        <v>5998302</v>
      </c>
      <c r="Y46" s="60">
        <v>-4066613</v>
      </c>
      <c r="Z46" s="140">
        <v>-67.8</v>
      </c>
      <c r="AA46" s="155">
        <v>11133054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145067740</v>
      </c>
      <c r="D48" s="168">
        <f>+D28+D32+D38+D42+D47</f>
        <v>0</v>
      </c>
      <c r="E48" s="169">
        <f t="shared" si="9"/>
        <v>158397152</v>
      </c>
      <c r="F48" s="73">
        <f t="shared" si="9"/>
        <v>158397152</v>
      </c>
      <c r="G48" s="73">
        <f t="shared" si="9"/>
        <v>13593503</v>
      </c>
      <c r="H48" s="73">
        <f t="shared" si="9"/>
        <v>7637004</v>
      </c>
      <c r="I48" s="73">
        <f t="shared" si="9"/>
        <v>7118500</v>
      </c>
      <c r="J48" s="73">
        <f t="shared" si="9"/>
        <v>28349007</v>
      </c>
      <c r="K48" s="73">
        <f t="shared" si="9"/>
        <v>7370778</v>
      </c>
      <c r="L48" s="73">
        <f t="shared" si="9"/>
        <v>0</v>
      </c>
      <c r="M48" s="73">
        <f t="shared" si="9"/>
        <v>0</v>
      </c>
      <c r="N48" s="73">
        <f t="shared" si="9"/>
        <v>7370778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35719785</v>
      </c>
      <c r="X48" s="73">
        <f t="shared" si="9"/>
        <v>115416438</v>
      </c>
      <c r="Y48" s="73">
        <f t="shared" si="9"/>
        <v>-79696653</v>
      </c>
      <c r="Z48" s="170">
        <f>+IF(X48&lt;&gt;0,+(Y48/X48)*100,0)</f>
        <v>-69.05138850325636</v>
      </c>
      <c r="AA48" s="168">
        <f>+AA28+AA32+AA38+AA42+AA47</f>
        <v>158397152</v>
      </c>
    </row>
    <row r="49" spans="1:27" ht="13.5">
      <c r="A49" s="148" t="s">
        <v>49</v>
      </c>
      <c r="B49" s="149"/>
      <c r="C49" s="171">
        <f aca="true" t="shared" si="10" ref="C49:Y49">+C25-C48</f>
        <v>6946050</v>
      </c>
      <c r="D49" s="171">
        <f>+D25-D48</f>
        <v>0</v>
      </c>
      <c r="E49" s="172">
        <f t="shared" si="10"/>
        <v>111562548</v>
      </c>
      <c r="F49" s="173">
        <f t="shared" si="10"/>
        <v>111562548</v>
      </c>
      <c r="G49" s="173">
        <f t="shared" si="10"/>
        <v>9343371</v>
      </c>
      <c r="H49" s="173">
        <f t="shared" si="10"/>
        <v>3817886</v>
      </c>
      <c r="I49" s="173">
        <f t="shared" si="10"/>
        <v>192146</v>
      </c>
      <c r="J49" s="173">
        <f t="shared" si="10"/>
        <v>13353403</v>
      </c>
      <c r="K49" s="173">
        <f t="shared" si="10"/>
        <v>3565496</v>
      </c>
      <c r="L49" s="173">
        <f t="shared" si="10"/>
        <v>0</v>
      </c>
      <c r="M49" s="173">
        <f t="shared" si="10"/>
        <v>0</v>
      </c>
      <c r="N49" s="173">
        <f t="shared" si="10"/>
        <v>3565496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16918899</v>
      </c>
      <c r="X49" s="173">
        <f>IF(F25=F48,0,X25-X48)</f>
        <v>-16654446</v>
      </c>
      <c r="Y49" s="173">
        <f t="shared" si="10"/>
        <v>33573345</v>
      </c>
      <c r="Z49" s="174">
        <f>+IF(X49&lt;&gt;0,+(Y49/X49)*100,0)</f>
        <v>-201.58788229881677</v>
      </c>
      <c r="AA49" s="171">
        <f>+AA25-AA48</f>
        <v>111562548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6055112</v>
      </c>
      <c r="D5" s="155">
        <v>0</v>
      </c>
      <c r="E5" s="156">
        <v>13970531</v>
      </c>
      <c r="F5" s="60">
        <v>13970531</v>
      </c>
      <c r="G5" s="60">
        <v>6100008</v>
      </c>
      <c r="H5" s="60">
        <v>143900</v>
      </c>
      <c r="I5" s="60">
        <v>145086</v>
      </c>
      <c r="J5" s="60">
        <v>6388994</v>
      </c>
      <c r="K5" s="60">
        <v>-3515</v>
      </c>
      <c r="L5" s="60">
        <v>0</v>
      </c>
      <c r="M5" s="60">
        <v>0</v>
      </c>
      <c r="N5" s="60">
        <v>-3515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6385479</v>
      </c>
      <c r="X5" s="60">
        <v>8102907</v>
      </c>
      <c r="Y5" s="60">
        <v>-1717428</v>
      </c>
      <c r="Z5" s="140">
        <v>-21.2</v>
      </c>
      <c r="AA5" s="155">
        <v>13970531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615771</v>
      </c>
      <c r="F6" s="60">
        <v>615771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307884</v>
      </c>
      <c r="Y6" s="60">
        <v>-307884</v>
      </c>
      <c r="Z6" s="140">
        <v>-100</v>
      </c>
      <c r="AA6" s="155">
        <v>615771</v>
      </c>
    </row>
    <row r="7" spans="1:27" ht="13.5">
      <c r="A7" s="183" t="s">
        <v>103</v>
      </c>
      <c r="B7" s="182"/>
      <c r="C7" s="155">
        <v>19370956</v>
      </c>
      <c r="D7" s="155">
        <v>0</v>
      </c>
      <c r="E7" s="156">
        <v>23500000</v>
      </c>
      <c r="F7" s="60">
        <v>23500000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11749998</v>
      </c>
      <c r="Y7" s="60">
        <v>-11749998</v>
      </c>
      <c r="Z7" s="140">
        <v>-100</v>
      </c>
      <c r="AA7" s="155">
        <v>23500000</v>
      </c>
    </row>
    <row r="8" spans="1:27" ht="13.5">
      <c r="A8" s="183" t="s">
        <v>104</v>
      </c>
      <c r="B8" s="182"/>
      <c r="C8" s="155">
        <v>9877534</v>
      </c>
      <c r="D8" s="155">
        <v>0</v>
      </c>
      <c r="E8" s="156">
        <v>9899703</v>
      </c>
      <c r="F8" s="60">
        <v>9899703</v>
      </c>
      <c r="G8" s="60">
        <v>47034</v>
      </c>
      <c r="H8" s="60">
        <v>1642027</v>
      </c>
      <c r="I8" s="60">
        <v>1534829</v>
      </c>
      <c r="J8" s="60">
        <v>3223890</v>
      </c>
      <c r="K8" s="60">
        <v>2002127</v>
      </c>
      <c r="L8" s="60">
        <v>0</v>
      </c>
      <c r="M8" s="60">
        <v>0</v>
      </c>
      <c r="N8" s="60">
        <v>2002127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5226017</v>
      </c>
      <c r="X8" s="60">
        <v>4949850</v>
      </c>
      <c r="Y8" s="60">
        <v>276167</v>
      </c>
      <c r="Z8" s="140">
        <v>5.58</v>
      </c>
      <c r="AA8" s="155">
        <v>9899703</v>
      </c>
    </row>
    <row r="9" spans="1:27" ht="13.5">
      <c r="A9" s="183" t="s">
        <v>105</v>
      </c>
      <c r="B9" s="182"/>
      <c r="C9" s="155">
        <v>6700311</v>
      </c>
      <c r="D9" s="155">
        <v>0</v>
      </c>
      <c r="E9" s="156">
        <v>8701274</v>
      </c>
      <c r="F9" s="60">
        <v>8701274</v>
      </c>
      <c r="G9" s="60">
        <v>785035</v>
      </c>
      <c r="H9" s="60">
        <v>787075</v>
      </c>
      <c r="I9" s="60">
        <v>788436</v>
      </c>
      <c r="J9" s="60">
        <v>2360546</v>
      </c>
      <c r="K9" s="60">
        <v>882432</v>
      </c>
      <c r="L9" s="60">
        <v>0</v>
      </c>
      <c r="M9" s="60">
        <v>0</v>
      </c>
      <c r="N9" s="60">
        <v>882432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3242978</v>
      </c>
      <c r="X9" s="60">
        <v>4350636</v>
      </c>
      <c r="Y9" s="60">
        <v>-1107658</v>
      </c>
      <c r="Z9" s="140">
        <v>-25.46</v>
      </c>
      <c r="AA9" s="155">
        <v>8701274</v>
      </c>
    </row>
    <row r="10" spans="1:27" ht="13.5">
      <c r="A10" s="183" t="s">
        <v>106</v>
      </c>
      <c r="B10" s="182"/>
      <c r="C10" s="155">
        <v>4329181</v>
      </c>
      <c r="D10" s="155">
        <v>0</v>
      </c>
      <c r="E10" s="156">
        <v>5839350</v>
      </c>
      <c r="F10" s="54">
        <v>5839350</v>
      </c>
      <c r="G10" s="54">
        <v>528491</v>
      </c>
      <c r="H10" s="54">
        <v>524987</v>
      </c>
      <c r="I10" s="54">
        <v>526910</v>
      </c>
      <c r="J10" s="54">
        <v>1580388</v>
      </c>
      <c r="K10" s="54">
        <v>587359</v>
      </c>
      <c r="L10" s="54">
        <v>0</v>
      </c>
      <c r="M10" s="54">
        <v>0</v>
      </c>
      <c r="N10" s="54">
        <v>587359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2167747</v>
      </c>
      <c r="X10" s="54">
        <v>2919678</v>
      </c>
      <c r="Y10" s="54">
        <v>-751931</v>
      </c>
      <c r="Z10" s="184">
        <v>-25.75</v>
      </c>
      <c r="AA10" s="130">
        <v>5839350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574999</v>
      </c>
      <c r="D12" s="155">
        <v>0</v>
      </c>
      <c r="E12" s="156">
        <v>602314</v>
      </c>
      <c r="F12" s="60">
        <v>602314</v>
      </c>
      <c r="G12" s="60">
        <v>32602</v>
      </c>
      <c r="H12" s="60">
        <v>34243</v>
      </c>
      <c r="I12" s="60">
        <v>35614</v>
      </c>
      <c r="J12" s="60">
        <v>102459</v>
      </c>
      <c r="K12" s="60">
        <v>55976</v>
      </c>
      <c r="L12" s="60">
        <v>0</v>
      </c>
      <c r="M12" s="60">
        <v>0</v>
      </c>
      <c r="N12" s="60">
        <v>55976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158435</v>
      </c>
      <c r="X12" s="60">
        <v>301158</v>
      </c>
      <c r="Y12" s="60">
        <v>-142723</v>
      </c>
      <c r="Z12" s="140">
        <v>-47.39</v>
      </c>
      <c r="AA12" s="155">
        <v>602314</v>
      </c>
    </row>
    <row r="13" spans="1:27" ht="13.5">
      <c r="A13" s="181" t="s">
        <v>109</v>
      </c>
      <c r="B13" s="185"/>
      <c r="C13" s="155">
        <v>175822</v>
      </c>
      <c r="D13" s="155">
        <v>0</v>
      </c>
      <c r="E13" s="156">
        <v>6631</v>
      </c>
      <c r="F13" s="60">
        <v>6631</v>
      </c>
      <c r="G13" s="60">
        <v>2734</v>
      </c>
      <c r="H13" s="60">
        <v>26358</v>
      </c>
      <c r="I13" s="60">
        <v>18202</v>
      </c>
      <c r="J13" s="60">
        <v>47294</v>
      </c>
      <c r="K13" s="60">
        <v>9121</v>
      </c>
      <c r="L13" s="60">
        <v>0</v>
      </c>
      <c r="M13" s="60">
        <v>0</v>
      </c>
      <c r="N13" s="60">
        <v>9121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56415</v>
      </c>
      <c r="X13" s="60">
        <v>2652</v>
      </c>
      <c r="Y13" s="60">
        <v>53763</v>
      </c>
      <c r="Z13" s="140">
        <v>2027.26</v>
      </c>
      <c r="AA13" s="155">
        <v>6631</v>
      </c>
    </row>
    <row r="14" spans="1:27" ht="13.5">
      <c r="A14" s="181" t="s">
        <v>110</v>
      </c>
      <c r="B14" s="185"/>
      <c r="C14" s="155">
        <v>8084890</v>
      </c>
      <c r="D14" s="155">
        <v>0</v>
      </c>
      <c r="E14" s="156">
        <v>0</v>
      </c>
      <c r="F14" s="60">
        <v>0</v>
      </c>
      <c r="G14" s="60">
        <v>12901</v>
      </c>
      <c r="H14" s="60">
        <v>50949</v>
      </c>
      <c r="I14" s="60">
        <v>53860</v>
      </c>
      <c r="J14" s="60">
        <v>117710</v>
      </c>
      <c r="K14" s="60">
        <v>53264</v>
      </c>
      <c r="L14" s="60">
        <v>0</v>
      </c>
      <c r="M14" s="60">
        <v>0</v>
      </c>
      <c r="N14" s="60">
        <v>53264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170974</v>
      </c>
      <c r="X14" s="60">
        <v>0</v>
      </c>
      <c r="Y14" s="60">
        <v>170974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8925</v>
      </c>
      <c r="D15" s="155">
        <v>0</v>
      </c>
      <c r="E15" s="156">
        <v>9947</v>
      </c>
      <c r="F15" s="60">
        <v>9947</v>
      </c>
      <c r="G15" s="60">
        <v>0</v>
      </c>
      <c r="H15" s="60">
        <v>7067</v>
      </c>
      <c r="I15" s="60">
        <v>0</v>
      </c>
      <c r="J15" s="60">
        <v>7067</v>
      </c>
      <c r="K15" s="60">
        <v>2364</v>
      </c>
      <c r="L15" s="60">
        <v>0</v>
      </c>
      <c r="M15" s="60">
        <v>0</v>
      </c>
      <c r="N15" s="60">
        <v>2364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9431</v>
      </c>
      <c r="X15" s="60">
        <v>4974</v>
      </c>
      <c r="Y15" s="60">
        <v>4457</v>
      </c>
      <c r="Z15" s="140">
        <v>89.61</v>
      </c>
      <c r="AA15" s="155">
        <v>9947</v>
      </c>
    </row>
    <row r="16" spans="1:27" ht="13.5">
      <c r="A16" s="181" t="s">
        <v>112</v>
      </c>
      <c r="B16" s="185"/>
      <c r="C16" s="155">
        <v>420740</v>
      </c>
      <c r="D16" s="155">
        <v>0</v>
      </c>
      <c r="E16" s="156">
        <v>3000000</v>
      </c>
      <c r="F16" s="60">
        <v>3000000</v>
      </c>
      <c r="G16" s="60">
        <v>1400</v>
      </c>
      <c r="H16" s="60">
        <v>49650</v>
      </c>
      <c r="I16" s="60">
        <v>31350</v>
      </c>
      <c r="J16" s="60">
        <v>82400</v>
      </c>
      <c r="K16" s="60">
        <v>55900</v>
      </c>
      <c r="L16" s="60">
        <v>0</v>
      </c>
      <c r="M16" s="60">
        <v>0</v>
      </c>
      <c r="N16" s="60">
        <v>55900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138300</v>
      </c>
      <c r="X16" s="60">
        <v>1500000</v>
      </c>
      <c r="Y16" s="60">
        <v>-1361700</v>
      </c>
      <c r="Z16" s="140">
        <v>-90.78</v>
      </c>
      <c r="AA16" s="155">
        <v>3000000</v>
      </c>
    </row>
    <row r="17" spans="1:27" ht="13.5">
      <c r="A17" s="181" t="s">
        <v>113</v>
      </c>
      <c r="B17" s="185"/>
      <c r="C17" s="155">
        <v>132</v>
      </c>
      <c r="D17" s="155">
        <v>0</v>
      </c>
      <c r="E17" s="156">
        <v>100</v>
      </c>
      <c r="F17" s="60">
        <v>100</v>
      </c>
      <c r="G17" s="60">
        <v>0</v>
      </c>
      <c r="H17" s="60">
        <v>599</v>
      </c>
      <c r="I17" s="60">
        <v>439</v>
      </c>
      <c r="J17" s="60">
        <v>1038</v>
      </c>
      <c r="K17" s="60">
        <v>537</v>
      </c>
      <c r="L17" s="60">
        <v>0</v>
      </c>
      <c r="M17" s="60">
        <v>0</v>
      </c>
      <c r="N17" s="60">
        <v>537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1575</v>
      </c>
      <c r="X17" s="60">
        <v>48</v>
      </c>
      <c r="Y17" s="60">
        <v>1527</v>
      </c>
      <c r="Z17" s="140">
        <v>3181.25</v>
      </c>
      <c r="AA17" s="155">
        <v>100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76075200</v>
      </c>
      <c r="D19" s="155">
        <v>0</v>
      </c>
      <c r="E19" s="156">
        <v>59507999</v>
      </c>
      <c r="F19" s="60">
        <v>59507999</v>
      </c>
      <c r="G19" s="60">
        <v>15297995</v>
      </c>
      <c r="H19" s="60">
        <v>1347000</v>
      </c>
      <c r="I19" s="60">
        <v>0</v>
      </c>
      <c r="J19" s="60">
        <v>16644995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16644995</v>
      </c>
      <c r="X19" s="60">
        <v>23803200</v>
      </c>
      <c r="Y19" s="60">
        <v>-7158205</v>
      </c>
      <c r="Z19" s="140">
        <v>-30.07</v>
      </c>
      <c r="AA19" s="155">
        <v>59507999</v>
      </c>
    </row>
    <row r="20" spans="1:27" ht="13.5">
      <c r="A20" s="181" t="s">
        <v>35</v>
      </c>
      <c r="B20" s="185"/>
      <c r="C20" s="155">
        <v>2441082</v>
      </c>
      <c r="D20" s="155">
        <v>0</v>
      </c>
      <c r="E20" s="156">
        <v>6678367</v>
      </c>
      <c r="F20" s="54">
        <v>6678367</v>
      </c>
      <c r="G20" s="54">
        <v>10945</v>
      </c>
      <c r="H20" s="54">
        <v>25642</v>
      </c>
      <c r="I20" s="54">
        <v>51584</v>
      </c>
      <c r="J20" s="54">
        <v>88171</v>
      </c>
      <c r="K20" s="54">
        <v>124651</v>
      </c>
      <c r="L20" s="54">
        <v>0</v>
      </c>
      <c r="M20" s="54">
        <v>0</v>
      </c>
      <c r="N20" s="54">
        <v>124651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212822</v>
      </c>
      <c r="X20" s="54">
        <v>3339186</v>
      </c>
      <c r="Y20" s="54">
        <v>-3126364</v>
      </c>
      <c r="Z20" s="184">
        <v>-93.63</v>
      </c>
      <c r="AA20" s="130">
        <v>6678367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134114884</v>
      </c>
      <c r="D22" s="188">
        <f>SUM(D5:D21)</f>
        <v>0</v>
      </c>
      <c r="E22" s="189">
        <f t="shared" si="0"/>
        <v>132331987</v>
      </c>
      <c r="F22" s="190">
        <f t="shared" si="0"/>
        <v>132331987</v>
      </c>
      <c r="G22" s="190">
        <f t="shared" si="0"/>
        <v>22819145</v>
      </c>
      <c r="H22" s="190">
        <f t="shared" si="0"/>
        <v>4639497</v>
      </c>
      <c r="I22" s="190">
        <f t="shared" si="0"/>
        <v>3186310</v>
      </c>
      <c r="J22" s="190">
        <f t="shared" si="0"/>
        <v>30644952</v>
      </c>
      <c r="K22" s="190">
        <f t="shared" si="0"/>
        <v>3770216</v>
      </c>
      <c r="L22" s="190">
        <f t="shared" si="0"/>
        <v>0</v>
      </c>
      <c r="M22" s="190">
        <f t="shared" si="0"/>
        <v>0</v>
      </c>
      <c r="N22" s="190">
        <f t="shared" si="0"/>
        <v>3770216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34415168</v>
      </c>
      <c r="X22" s="190">
        <f t="shared" si="0"/>
        <v>61332171</v>
      </c>
      <c r="Y22" s="190">
        <f t="shared" si="0"/>
        <v>-26917003</v>
      </c>
      <c r="Z22" s="191">
        <f>+IF(X22&lt;&gt;0,+(Y22/X22)*100,0)</f>
        <v>-43.88724964586693</v>
      </c>
      <c r="AA22" s="188">
        <f>SUM(AA5:AA21)</f>
        <v>132331987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51158286</v>
      </c>
      <c r="D25" s="155">
        <v>0</v>
      </c>
      <c r="E25" s="156">
        <v>52490957</v>
      </c>
      <c r="F25" s="60">
        <v>52490957</v>
      </c>
      <c r="G25" s="60">
        <v>4922251</v>
      </c>
      <c r="H25" s="60">
        <v>4543696</v>
      </c>
      <c r="I25" s="60">
        <v>4696035</v>
      </c>
      <c r="J25" s="60">
        <v>14161982</v>
      </c>
      <c r="K25" s="60">
        <v>4594079</v>
      </c>
      <c r="L25" s="60">
        <v>0</v>
      </c>
      <c r="M25" s="60">
        <v>0</v>
      </c>
      <c r="N25" s="60">
        <v>4594079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18756061</v>
      </c>
      <c r="X25" s="60">
        <v>26245476</v>
      </c>
      <c r="Y25" s="60">
        <v>-7489415</v>
      </c>
      <c r="Z25" s="140">
        <v>-28.54</v>
      </c>
      <c r="AA25" s="155">
        <v>52490957</v>
      </c>
    </row>
    <row r="26" spans="1:27" ht="13.5">
      <c r="A26" s="183" t="s">
        <v>38</v>
      </c>
      <c r="B26" s="182"/>
      <c r="C26" s="155">
        <v>3065339</v>
      </c>
      <c r="D26" s="155">
        <v>0</v>
      </c>
      <c r="E26" s="156">
        <v>3183481</v>
      </c>
      <c r="F26" s="60">
        <v>3183481</v>
      </c>
      <c r="G26" s="60">
        <v>255639</v>
      </c>
      <c r="H26" s="60">
        <v>255576</v>
      </c>
      <c r="I26" s="60">
        <v>255584</v>
      </c>
      <c r="J26" s="60">
        <v>766799</v>
      </c>
      <c r="K26" s="60">
        <v>255512</v>
      </c>
      <c r="L26" s="60">
        <v>0</v>
      </c>
      <c r="M26" s="60">
        <v>0</v>
      </c>
      <c r="N26" s="60">
        <v>255512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1022311</v>
      </c>
      <c r="X26" s="60">
        <v>1591740</v>
      </c>
      <c r="Y26" s="60">
        <v>-569429</v>
      </c>
      <c r="Z26" s="140">
        <v>-35.77</v>
      </c>
      <c r="AA26" s="155">
        <v>3183481</v>
      </c>
    </row>
    <row r="27" spans="1:27" ht="13.5">
      <c r="A27" s="183" t="s">
        <v>118</v>
      </c>
      <c r="B27" s="182"/>
      <c r="C27" s="155">
        <v>950467</v>
      </c>
      <c r="D27" s="155">
        <v>0</v>
      </c>
      <c r="E27" s="156">
        <v>9563266</v>
      </c>
      <c r="F27" s="60">
        <v>9563266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4781632</v>
      </c>
      <c r="Y27" s="60">
        <v>-4781632</v>
      </c>
      <c r="Z27" s="140">
        <v>-100</v>
      </c>
      <c r="AA27" s="155">
        <v>9563266</v>
      </c>
    </row>
    <row r="28" spans="1:27" ht="13.5">
      <c r="A28" s="183" t="s">
        <v>39</v>
      </c>
      <c r="B28" s="182"/>
      <c r="C28" s="155">
        <v>25694319</v>
      </c>
      <c r="D28" s="155">
        <v>0</v>
      </c>
      <c r="E28" s="156">
        <v>28427184</v>
      </c>
      <c r="F28" s="60">
        <v>28427184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28427184</v>
      </c>
    </row>
    <row r="29" spans="1:27" ht="13.5">
      <c r="A29" s="183" t="s">
        <v>40</v>
      </c>
      <c r="B29" s="182"/>
      <c r="C29" s="155">
        <v>4092475</v>
      </c>
      <c r="D29" s="155">
        <v>0</v>
      </c>
      <c r="E29" s="156">
        <v>2504000</v>
      </c>
      <c r="F29" s="60">
        <v>2504000</v>
      </c>
      <c r="G29" s="60">
        <v>92014</v>
      </c>
      <c r="H29" s="60">
        <v>23176</v>
      </c>
      <c r="I29" s="60">
        <v>23251</v>
      </c>
      <c r="J29" s="60">
        <v>138441</v>
      </c>
      <c r="K29" s="60">
        <v>23251</v>
      </c>
      <c r="L29" s="60">
        <v>0</v>
      </c>
      <c r="M29" s="60">
        <v>0</v>
      </c>
      <c r="N29" s="60">
        <v>23251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161692</v>
      </c>
      <c r="X29" s="60">
        <v>1252002</v>
      </c>
      <c r="Y29" s="60">
        <v>-1090310</v>
      </c>
      <c r="Z29" s="140">
        <v>-87.09</v>
      </c>
      <c r="AA29" s="155">
        <v>2504000</v>
      </c>
    </row>
    <row r="30" spans="1:27" ht="13.5">
      <c r="A30" s="183" t="s">
        <v>119</v>
      </c>
      <c r="B30" s="182"/>
      <c r="C30" s="155">
        <v>19752593</v>
      </c>
      <c r="D30" s="155">
        <v>0</v>
      </c>
      <c r="E30" s="156">
        <v>18000000</v>
      </c>
      <c r="F30" s="60">
        <v>18000000</v>
      </c>
      <c r="G30" s="60">
        <v>314450</v>
      </c>
      <c r="H30" s="60">
        <v>136475</v>
      </c>
      <c r="I30" s="60">
        <v>48560</v>
      </c>
      <c r="J30" s="60">
        <v>499485</v>
      </c>
      <c r="K30" s="60">
        <v>73596</v>
      </c>
      <c r="L30" s="60">
        <v>0</v>
      </c>
      <c r="M30" s="60">
        <v>0</v>
      </c>
      <c r="N30" s="60">
        <v>73596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573081</v>
      </c>
      <c r="X30" s="60">
        <v>9000000</v>
      </c>
      <c r="Y30" s="60">
        <v>-8426919</v>
      </c>
      <c r="Z30" s="140">
        <v>-93.63</v>
      </c>
      <c r="AA30" s="155">
        <v>18000000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89000</v>
      </c>
      <c r="F32" s="60">
        <v>89000</v>
      </c>
      <c r="G32" s="60">
        <v>0</v>
      </c>
      <c r="H32" s="60">
        <v>151327</v>
      </c>
      <c r="I32" s="60">
        <v>2428</v>
      </c>
      <c r="J32" s="60">
        <v>153755</v>
      </c>
      <c r="K32" s="60">
        <v>2068</v>
      </c>
      <c r="L32" s="60">
        <v>0</v>
      </c>
      <c r="M32" s="60">
        <v>0</v>
      </c>
      <c r="N32" s="60">
        <v>2068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155823</v>
      </c>
      <c r="X32" s="60">
        <v>44502</v>
      </c>
      <c r="Y32" s="60">
        <v>111321</v>
      </c>
      <c r="Z32" s="140">
        <v>250.15</v>
      </c>
      <c r="AA32" s="155">
        <v>89000</v>
      </c>
    </row>
    <row r="33" spans="1:27" ht="13.5">
      <c r="A33" s="183" t="s">
        <v>42</v>
      </c>
      <c r="B33" s="182"/>
      <c r="C33" s="155">
        <v>2579731</v>
      </c>
      <c r="D33" s="155">
        <v>0</v>
      </c>
      <c r="E33" s="156">
        <v>5763131</v>
      </c>
      <c r="F33" s="60">
        <v>5763131</v>
      </c>
      <c r="G33" s="60">
        <v>4419672</v>
      </c>
      <c r="H33" s="60">
        <v>399913</v>
      </c>
      <c r="I33" s="60">
        <v>399344</v>
      </c>
      <c r="J33" s="60">
        <v>5218929</v>
      </c>
      <c r="K33" s="60">
        <v>414840</v>
      </c>
      <c r="L33" s="60">
        <v>0</v>
      </c>
      <c r="M33" s="60">
        <v>0</v>
      </c>
      <c r="N33" s="60">
        <v>414840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5633769</v>
      </c>
      <c r="X33" s="60">
        <v>2305252</v>
      </c>
      <c r="Y33" s="60">
        <v>3328517</v>
      </c>
      <c r="Z33" s="140">
        <v>144.39</v>
      </c>
      <c r="AA33" s="155">
        <v>5763131</v>
      </c>
    </row>
    <row r="34" spans="1:27" ht="13.5">
      <c r="A34" s="183" t="s">
        <v>43</v>
      </c>
      <c r="B34" s="182"/>
      <c r="C34" s="155">
        <v>37774530</v>
      </c>
      <c r="D34" s="155">
        <v>0</v>
      </c>
      <c r="E34" s="156">
        <v>38376133</v>
      </c>
      <c r="F34" s="60">
        <v>38376133</v>
      </c>
      <c r="G34" s="60">
        <v>3589477</v>
      </c>
      <c r="H34" s="60">
        <v>2126841</v>
      </c>
      <c r="I34" s="60">
        <v>1693298</v>
      </c>
      <c r="J34" s="60">
        <v>7409616</v>
      </c>
      <c r="K34" s="60">
        <v>2007432</v>
      </c>
      <c r="L34" s="60">
        <v>0</v>
      </c>
      <c r="M34" s="60">
        <v>0</v>
      </c>
      <c r="N34" s="60">
        <v>2007432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9417048</v>
      </c>
      <c r="X34" s="60">
        <v>19188066</v>
      </c>
      <c r="Y34" s="60">
        <v>-9771018</v>
      </c>
      <c r="Z34" s="140">
        <v>-50.92</v>
      </c>
      <c r="AA34" s="155">
        <v>38376133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145067740</v>
      </c>
      <c r="D36" s="188">
        <f>SUM(D25:D35)</f>
        <v>0</v>
      </c>
      <c r="E36" s="189">
        <f t="shared" si="1"/>
        <v>158397152</v>
      </c>
      <c r="F36" s="190">
        <f t="shared" si="1"/>
        <v>158397152</v>
      </c>
      <c r="G36" s="190">
        <f t="shared" si="1"/>
        <v>13593503</v>
      </c>
      <c r="H36" s="190">
        <f t="shared" si="1"/>
        <v>7637004</v>
      </c>
      <c r="I36" s="190">
        <f t="shared" si="1"/>
        <v>7118500</v>
      </c>
      <c r="J36" s="190">
        <f t="shared" si="1"/>
        <v>28349007</v>
      </c>
      <c r="K36" s="190">
        <f t="shared" si="1"/>
        <v>7370778</v>
      </c>
      <c r="L36" s="190">
        <f t="shared" si="1"/>
        <v>0</v>
      </c>
      <c r="M36" s="190">
        <f t="shared" si="1"/>
        <v>0</v>
      </c>
      <c r="N36" s="190">
        <f t="shared" si="1"/>
        <v>7370778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35719785</v>
      </c>
      <c r="X36" s="190">
        <f t="shared" si="1"/>
        <v>64408670</v>
      </c>
      <c r="Y36" s="190">
        <f t="shared" si="1"/>
        <v>-28688885</v>
      </c>
      <c r="Z36" s="191">
        <f>+IF(X36&lt;&gt;0,+(Y36/X36)*100,0)</f>
        <v>-44.54196150921918</v>
      </c>
      <c r="AA36" s="188">
        <f>SUM(AA25:AA35)</f>
        <v>158397152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-10952856</v>
      </c>
      <c r="D38" s="199">
        <f>+D22-D36</f>
        <v>0</v>
      </c>
      <c r="E38" s="200">
        <f t="shared" si="2"/>
        <v>-26065165</v>
      </c>
      <c r="F38" s="106">
        <f t="shared" si="2"/>
        <v>-26065165</v>
      </c>
      <c r="G38" s="106">
        <f t="shared" si="2"/>
        <v>9225642</v>
      </c>
      <c r="H38" s="106">
        <f t="shared" si="2"/>
        <v>-2997507</v>
      </c>
      <c r="I38" s="106">
        <f t="shared" si="2"/>
        <v>-3932190</v>
      </c>
      <c r="J38" s="106">
        <f t="shared" si="2"/>
        <v>2295945</v>
      </c>
      <c r="K38" s="106">
        <f t="shared" si="2"/>
        <v>-3600562</v>
      </c>
      <c r="L38" s="106">
        <f t="shared" si="2"/>
        <v>0</v>
      </c>
      <c r="M38" s="106">
        <f t="shared" si="2"/>
        <v>0</v>
      </c>
      <c r="N38" s="106">
        <f t="shared" si="2"/>
        <v>-3600562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-1304617</v>
      </c>
      <c r="X38" s="106">
        <f>IF(F22=F36,0,X22-X36)</f>
        <v>-3076499</v>
      </c>
      <c r="Y38" s="106">
        <f t="shared" si="2"/>
        <v>1771882</v>
      </c>
      <c r="Z38" s="201">
        <f>+IF(X38&lt;&gt;0,+(Y38/X38)*100,0)</f>
        <v>-57.59410290723319</v>
      </c>
      <c r="AA38" s="199">
        <f>+AA22-AA36</f>
        <v>-26065165</v>
      </c>
    </row>
    <row r="39" spans="1:27" ht="13.5">
      <c r="A39" s="181" t="s">
        <v>46</v>
      </c>
      <c r="B39" s="185"/>
      <c r="C39" s="155">
        <v>17898906</v>
      </c>
      <c r="D39" s="155">
        <v>0</v>
      </c>
      <c r="E39" s="156">
        <v>65192000</v>
      </c>
      <c r="F39" s="60">
        <v>65192000</v>
      </c>
      <c r="G39" s="60">
        <v>0</v>
      </c>
      <c r="H39" s="60">
        <v>1367649</v>
      </c>
      <c r="I39" s="60">
        <v>3216412</v>
      </c>
      <c r="J39" s="60">
        <v>4584061</v>
      </c>
      <c r="K39" s="60">
        <v>2202633</v>
      </c>
      <c r="L39" s="60">
        <v>0</v>
      </c>
      <c r="M39" s="60">
        <v>0</v>
      </c>
      <c r="N39" s="60">
        <v>2202633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6786694</v>
      </c>
      <c r="X39" s="60">
        <v>26076800</v>
      </c>
      <c r="Y39" s="60">
        <v>-19290106</v>
      </c>
      <c r="Z39" s="140">
        <v>-73.97</v>
      </c>
      <c r="AA39" s="155">
        <v>65192000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-25727560</v>
      </c>
      <c r="Y40" s="54">
        <v>25727560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72435713</v>
      </c>
      <c r="F41" s="60">
        <v>72435713</v>
      </c>
      <c r="G41" s="202">
        <v>117729</v>
      </c>
      <c r="H41" s="202">
        <v>5447744</v>
      </c>
      <c r="I41" s="202">
        <v>907924</v>
      </c>
      <c r="J41" s="60">
        <v>6473397</v>
      </c>
      <c r="K41" s="202">
        <v>4963425</v>
      </c>
      <c r="L41" s="202">
        <v>0</v>
      </c>
      <c r="M41" s="60">
        <v>0</v>
      </c>
      <c r="N41" s="202">
        <v>4963425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11436822</v>
      </c>
      <c r="X41" s="60">
        <v>-3246724</v>
      </c>
      <c r="Y41" s="202">
        <v>14683546</v>
      </c>
      <c r="Z41" s="203">
        <v>-452.26</v>
      </c>
      <c r="AA41" s="204">
        <v>72435713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6946050</v>
      </c>
      <c r="D42" s="206">
        <f>SUM(D38:D41)</f>
        <v>0</v>
      </c>
      <c r="E42" s="207">
        <f t="shared" si="3"/>
        <v>111562548</v>
      </c>
      <c r="F42" s="88">
        <f t="shared" si="3"/>
        <v>111562548</v>
      </c>
      <c r="G42" s="88">
        <f t="shared" si="3"/>
        <v>9343371</v>
      </c>
      <c r="H42" s="88">
        <f t="shared" si="3"/>
        <v>3817886</v>
      </c>
      <c r="I42" s="88">
        <f t="shared" si="3"/>
        <v>192146</v>
      </c>
      <c r="J42" s="88">
        <f t="shared" si="3"/>
        <v>13353403</v>
      </c>
      <c r="K42" s="88">
        <f t="shared" si="3"/>
        <v>3565496</v>
      </c>
      <c r="L42" s="88">
        <f t="shared" si="3"/>
        <v>0</v>
      </c>
      <c r="M42" s="88">
        <f t="shared" si="3"/>
        <v>0</v>
      </c>
      <c r="N42" s="88">
        <f t="shared" si="3"/>
        <v>3565496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16918899</v>
      </c>
      <c r="X42" s="88">
        <f t="shared" si="3"/>
        <v>-5973983</v>
      </c>
      <c r="Y42" s="88">
        <f t="shared" si="3"/>
        <v>22892882</v>
      </c>
      <c r="Z42" s="208">
        <f>+IF(X42&lt;&gt;0,+(Y42/X42)*100,0)</f>
        <v>-383.20969443669327</v>
      </c>
      <c r="AA42" s="206">
        <f>SUM(AA38:AA41)</f>
        <v>111562548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6946050</v>
      </c>
      <c r="D44" s="210">
        <f>+D42-D43</f>
        <v>0</v>
      </c>
      <c r="E44" s="211">
        <f t="shared" si="4"/>
        <v>111562548</v>
      </c>
      <c r="F44" s="77">
        <f t="shared" si="4"/>
        <v>111562548</v>
      </c>
      <c r="G44" s="77">
        <f t="shared" si="4"/>
        <v>9343371</v>
      </c>
      <c r="H44" s="77">
        <f t="shared" si="4"/>
        <v>3817886</v>
      </c>
      <c r="I44" s="77">
        <f t="shared" si="4"/>
        <v>192146</v>
      </c>
      <c r="J44" s="77">
        <f t="shared" si="4"/>
        <v>13353403</v>
      </c>
      <c r="K44" s="77">
        <f t="shared" si="4"/>
        <v>3565496</v>
      </c>
      <c r="L44" s="77">
        <f t="shared" si="4"/>
        <v>0</v>
      </c>
      <c r="M44" s="77">
        <f t="shared" si="4"/>
        <v>0</v>
      </c>
      <c r="N44" s="77">
        <f t="shared" si="4"/>
        <v>3565496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16918899</v>
      </c>
      <c r="X44" s="77">
        <f t="shared" si="4"/>
        <v>-5973983</v>
      </c>
      <c r="Y44" s="77">
        <f t="shared" si="4"/>
        <v>22892882</v>
      </c>
      <c r="Z44" s="212">
        <f>+IF(X44&lt;&gt;0,+(Y44/X44)*100,0)</f>
        <v>-383.20969443669327</v>
      </c>
      <c r="AA44" s="210">
        <f>+AA42-AA43</f>
        <v>111562548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6946050</v>
      </c>
      <c r="D46" s="206">
        <f>SUM(D44:D45)</f>
        <v>0</v>
      </c>
      <c r="E46" s="207">
        <f t="shared" si="5"/>
        <v>111562548</v>
      </c>
      <c r="F46" s="88">
        <f t="shared" si="5"/>
        <v>111562548</v>
      </c>
      <c r="G46" s="88">
        <f t="shared" si="5"/>
        <v>9343371</v>
      </c>
      <c r="H46" s="88">
        <f t="shared" si="5"/>
        <v>3817886</v>
      </c>
      <c r="I46" s="88">
        <f t="shared" si="5"/>
        <v>192146</v>
      </c>
      <c r="J46" s="88">
        <f t="shared" si="5"/>
        <v>13353403</v>
      </c>
      <c r="K46" s="88">
        <f t="shared" si="5"/>
        <v>3565496</v>
      </c>
      <c r="L46" s="88">
        <f t="shared" si="5"/>
        <v>0</v>
      </c>
      <c r="M46" s="88">
        <f t="shared" si="5"/>
        <v>0</v>
      </c>
      <c r="N46" s="88">
        <f t="shared" si="5"/>
        <v>3565496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16918899</v>
      </c>
      <c r="X46" s="88">
        <f t="shared" si="5"/>
        <v>-5973983</v>
      </c>
      <c r="Y46" s="88">
        <f t="shared" si="5"/>
        <v>22892882</v>
      </c>
      <c r="Z46" s="208">
        <f>+IF(X46&lt;&gt;0,+(Y46/X46)*100,0)</f>
        <v>-383.20969443669327</v>
      </c>
      <c r="AA46" s="206">
        <f>SUM(AA44:AA45)</f>
        <v>111562548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6946050</v>
      </c>
      <c r="D48" s="217">
        <f>SUM(D46:D47)</f>
        <v>0</v>
      </c>
      <c r="E48" s="218">
        <f t="shared" si="6"/>
        <v>111562548</v>
      </c>
      <c r="F48" s="219">
        <f t="shared" si="6"/>
        <v>111562548</v>
      </c>
      <c r="G48" s="219">
        <f t="shared" si="6"/>
        <v>9343371</v>
      </c>
      <c r="H48" s="220">
        <f t="shared" si="6"/>
        <v>3817886</v>
      </c>
      <c r="I48" s="220">
        <f t="shared" si="6"/>
        <v>192146</v>
      </c>
      <c r="J48" s="220">
        <f t="shared" si="6"/>
        <v>13353403</v>
      </c>
      <c r="K48" s="220">
        <f t="shared" si="6"/>
        <v>3565496</v>
      </c>
      <c r="L48" s="220">
        <f t="shared" si="6"/>
        <v>0</v>
      </c>
      <c r="M48" s="219">
        <f t="shared" si="6"/>
        <v>0</v>
      </c>
      <c r="N48" s="219">
        <f t="shared" si="6"/>
        <v>3565496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16918899</v>
      </c>
      <c r="X48" s="220">
        <f t="shared" si="6"/>
        <v>-5973983</v>
      </c>
      <c r="Y48" s="220">
        <f t="shared" si="6"/>
        <v>22892882</v>
      </c>
      <c r="Z48" s="221">
        <f>+IF(X48&lt;&gt;0,+(Y48/X48)*100,0)</f>
        <v>-383.20969443669327</v>
      </c>
      <c r="AA48" s="222">
        <f>SUM(AA46:AA47)</f>
        <v>111562548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2764344</v>
      </c>
      <c r="D5" s="153">
        <f>SUM(D6:D8)</f>
        <v>0</v>
      </c>
      <c r="E5" s="154">
        <f t="shared" si="0"/>
        <v>801374</v>
      </c>
      <c r="F5" s="100">
        <f t="shared" si="0"/>
        <v>801374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400600</v>
      </c>
      <c r="Y5" s="100">
        <f t="shared" si="0"/>
        <v>-400600</v>
      </c>
      <c r="Z5" s="137">
        <f>+IF(X5&lt;&gt;0,+(Y5/X5)*100,0)</f>
        <v>-100</v>
      </c>
      <c r="AA5" s="153">
        <f>SUM(AA6:AA8)</f>
        <v>801374</v>
      </c>
    </row>
    <row r="6" spans="1:27" ht="13.5">
      <c r="A6" s="138" t="s">
        <v>75</v>
      </c>
      <c r="B6" s="136"/>
      <c r="C6" s="155">
        <v>78480</v>
      </c>
      <c r="D6" s="155"/>
      <c r="E6" s="156">
        <v>6750</v>
      </c>
      <c r="F6" s="60">
        <v>6750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3400</v>
      </c>
      <c r="Y6" s="60">
        <v>-3400</v>
      </c>
      <c r="Z6" s="140">
        <v>-100</v>
      </c>
      <c r="AA6" s="62">
        <v>6750</v>
      </c>
    </row>
    <row r="7" spans="1:27" ht="13.5">
      <c r="A7" s="138" t="s">
        <v>76</v>
      </c>
      <c r="B7" s="136"/>
      <c r="C7" s="157">
        <v>2364926</v>
      </c>
      <c r="D7" s="157"/>
      <c r="E7" s="158">
        <v>624524</v>
      </c>
      <c r="F7" s="159">
        <v>624524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312200</v>
      </c>
      <c r="Y7" s="159">
        <v>-312200</v>
      </c>
      <c r="Z7" s="141">
        <v>-100</v>
      </c>
      <c r="AA7" s="225">
        <v>624524</v>
      </c>
    </row>
    <row r="8" spans="1:27" ht="13.5">
      <c r="A8" s="138" t="s">
        <v>77</v>
      </c>
      <c r="B8" s="136"/>
      <c r="C8" s="155">
        <v>320938</v>
      </c>
      <c r="D8" s="155"/>
      <c r="E8" s="156">
        <v>170100</v>
      </c>
      <c r="F8" s="60">
        <v>170100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85000</v>
      </c>
      <c r="Y8" s="60">
        <v>-85000</v>
      </c>
      <c r="Z8" s="140">
        <v>-100</v>
      </c>
      <c r="AA8" s="62">
        <v>170100</v>
      </c>
    </row>
    <row r="9" spans="1:27" ht="13.5">
      <c r="A9" s="135" t="s">
        <v>78</v>
      </c>
      <c r="B9" s="136"/>
      <c r="C9" s="153">
        <f aca="true" t="shared" si="1" ref="C9:Y9">SUM(C10:C14)</f>
        <v>2799227</v>
      </c>
      <c r="D9" s="153">
        <f>SUM(D10:D14)</f>
        <v>0</v>
      </c>
      <c r="E9" s="154">
        <f t="shared" si="1"/>
        <v>5588485</v>
      </c>
      <c r="F9" s="100">
        <f t="shared" si="1"/>
        <v>5588485</v>
      </c>
      <c r="G9" s="100">
        <f t="shared" si="1"/>
        <v>63907</v>
      </c>
      <c r="H9" s="100">
        <f t="shared" si="1"/>
        <v>460533</v>
      </c>
      <c r="I9" s="100">
        <f t="shared" si="1"/>
        <v>0</v>
      </c>
      <c r="J9" s="100">
        <f t="shared" si="1"/>
        <v>524440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524440</v>
      </c>
      <c r="X9" s="100">
        <f t="shared" si="1"/>
        <v>2794200</v>
      </c>
      <c r="Y9" s="100">
        <f t="shared" si="1"/>
        <v>-2269760</v>
      </c>
      <c r="Z9" s="137">
        <f>+IF(X9&lt;&gt;0,+(Y9/X9)*100,0)</f>
        <v>-81.2311216090473</v>
      </c>
      <c r="AA9" s="102">
        <f>SUM(AA10:AA14)</f>
        <v>5588485</v>
      </c>
    </row>
    <row r="10" spans="1:27" ht="13.5">
      <c r="A10" s="138" t="s">
        <v>79</v>
      </c>
      <c r="B10" s="136"/>
      <c r="C10" s="155">
        <v>19350</v>
      </c>
      <c r="D10" s="155"/>
      <c r="E10" s="156">
        <v>1857087</v>
      </c>
      <c r="F10" s="60">
        <v>1857087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928600</v>
      </c>
      <c r="Y10" s="60">
        <v>-928600</v>
      </c>
      <c r="Z10" s="140">
        <v>-100</v>
      </c>
      <c r="AA10" s="62">
        <v>1857087</v>
      </c>
    </row>
    <row r="11" spans="1:27" ht="13.5">
      <c r="A11" s="138" t="s">
        <v>80</v>
      </c>
      <c r="B11" s="136"/>
      <c r="C11" s="155">
        <v>2779565</v>
      </c>
      <c r="D11" s="155"/>
      <c r="E11" s="156">
        <v>3564596</v>
      </c>
      <c r="F11" s="60">
        <v>3564596</v>
      </c>
      <c r="G11" s="60">
        <v>63907</v>
      </c>
      <c r="H11" s="60">
        <v>460533</v>
      </c>
      <c r="I11" s="60"/>
      <c r="J11" s="60">
        <v>524440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524440</v>
      </c>
      <c r="X11" s="60">
        <v>1782200</v>
      </c>
      <c r="Y11" s="60">
        <v>-1257760</v>
      </c>
      <c r="Z11" s="140">
        <v>-70.57</v>
      </c>
      <c r="AA11" s="62">
        <v>3564596</v>
      </c>
    </row>
    <row r="12" spans="1:27" ht="13.5">
      <c r="A12" s="138" t="s">
        <v>81</v>
      </c>
      <c r="B12" s="136"/>
      <c r="C12" s="155"/>
      <c r="D12" s="155"/>
      <c r="E12" s="156">
        <v>166802</v>
      </c>
      <c r="F12" s="60">
        <v>166802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83400</v>
      </c>
      <c r="Y12" s="60">
        <v>-83400</v>
      </c>
      <c r="Z12" s="140">
        <v>-100</v>
      </c>
      <c r="AA12" s="62">
        <v>166802</v>
      </c>
    </row>
    <row r="13" spans="1:27" ht="13.5">
      <c r="A13" s="138" t="s">
        <v>82</v>
      </c>
      <c r="B13" s="136"/>
      <c r="C13" s="155">
        <v>312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6610025</v>
      </c>
      <c r="D15" s="153">
        <f>SUM(D16:D18)</f>
        <v>0</v>
      </c>
      <c r="E15" s="154">
        <f t="shared" si="2"/>
        <v>12630292</v>
      </c>
      <c r="F15" s="100">
        <f t="shared" si="2"/>
        <v>12630292</v>
      </c>
      <c r="G15" s="100">
        <f t="shared" si="2"/>
        <v>1275101</v>
      </c>
      <c r="H15" s="100">
        <f t="shared" si="2"/>
        <v>2885612</v>
      </c>
      <c r="I15" s="100">
        <f t="shared" si="2"/>
        <v>0</v>
      </c>
      <c r="J15" s="100">
        <f t="shared" si="2"/>
        <v>4160713</v>
      </c>
      <c r="K15" s="100">
        <f t="shared" si="2"/>
        <v>1730428</v>
      </c>
      <c r="L15" s="100">
        <f t="shared" si="2"/>
        <v>0</v>
      </c>
      <c r="M15" s="100">
        <f t="shared" si="2"/>
        <v>0</v>
      </c>
      <c r="N15" s="100">
        <f t="shared" si="2"/>
        <v>1730428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5891141</v>
      </c>
      <c r="X15" s="100">
        <f t="shared" si="2"/>
        <v>6315200</v>
      </c>
      <c r="Y15" s="100">
        <f t="shared" si="2"/>
        <v>-424059</v>
      </c>
      <c r="Z15" s="137">
        <f>+IF(X15&lt;&gt;0,+(Y15/X15)*100,0)</f>
        <v>-6.714894223460856</v>
      </c>
      <c r="AA15" s="102">
        <f>SUM(AA16:AA18)</f>
        <v>12630292</v>
      </c>
    </row>
    <row r="16" spans="1:27" ht="13.5">
      <c r="A16" s="138" t="s">
        <v>85</v>
      </c>
      <c r="B16" s="136"/>
      <c r="C16" s="155">
        <v>9000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6601025</v>
      </c>
      <c r="D17" s="155"/>
      <c r="E17" s="156">
        <v>12630292</v>
      </c>
      <c r="F17" s="60">
        <v>12630292</v>
      </c>
      <c r="G17" s="60">
        <v>1275101</v>
      </c>
      <c r="H17" s="60">
        <v>2885612</v>
      </c>
      <c r="I17" s="60"/>
      <c r="J17" s="60">
        <v>4160713</v>
      </c>
      <c r="K17" s="60">
        <v>1730428</v>
      </c>
      <c r="L17" s="60"/>
      <c r="M17" s="60"/>
      <c r="N17" s="60">
        <v>1730428</v>
      </c>
      <c r="O17" s="60"/>
      <c r="P17" s="60"/>
      <c r="Q17" s="60"/>
      <c r="R17" s="60"/>
      <c r="S17" s="60"/>
      <c r="T17" s="60"/>
      <c r="U17" s="60"/>
      <c r="V17" s="60"/>
      <c r="W17" s="60">
        <v>5891141</v>
      </c>
      <c r="X17" s="60">
        <v>6315200</v>
      </c>
      <c r="Y17" s="60">
        <v>-424059</v>
      </c>
      <c r="Z17" s="140">
        <v>-6.71</v>
      </c>
      <c r="AA17" s="62">
        <v>12630292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21939899</v>
      </c>
      <c r="D19" s="153">
        <f>SUM(D20:D23)</f>
        <v>0</v>
      </c>
      <c r="E19" s="154">
        <f t="shared" si="3"/>
        <v>53415562</v>
      </c>
      <c r="F19" s="100">
        <f t="shared" si="3"/>
        <v>53415562</v>
      </c>
      <c r="G19" s="100">
        <f t="shared" si="3"/>
        <v>2341709</v>
      </c>
      <c r="H19" s="100">
        <f t="shared" si="3"/>
        <v>2354592</v>
      </c>
      <c r="I19" s="100">
        <f t="shared" si="3"/>
        <v>0</v>
      </c>
      <c r="J19" s="100">
        <f t="shared" si="3"/>
        <v>4696301</v>
      </c>
      <c r="K19" s="100">
        <f t="shared" si="3"/>
        <v>3579789</v>
      </c>
      <c r="L19" s="100">
        <f t="shared" si="3"/>
        <v>0</v>
      </c>
      <c r="M19" s="100">
        <f t="shared" si="3"/>
        <v>0</v>
      </c>
      <c r="N19" s="100">
        <f t="shared" si="3"/>
        <v>3579789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8276090</v>
      </c>
      <c r="X19" s="100">
        <f t="shared" si="3"/>
        <v>26708000</v>
      </c>
      <c r="Y19" s="100">
        <f t="shared" si="3"/>
        <v>-18431910</v>
      </c>
      <c r="Z19" s="137">
        <f>+IF(X19&lt;&gt;0,+(Y19/X19)*100,0)</f>
        <v>-69.01269282611952</v>
      </c>
      <c r="AA19" s="102">
        <f>SUM(AA20:AA23)</f>
        <v>53415562</v>
      </c>
    </row>
    <row r="20" spans="1:27" ht="13.5">
      <c r="A20" s="138" t="s">
        <v>89</v>
      </c>
      <c r="B20" s="136"/>
      <c r="C20" s="155"/>
      <c r="D20" s="155"/>
      <c r="E20" s="156">
        <v>3665512</v>
      </c>
      <c r="F20" s="60">
        <v>3665512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1832800</v>
      </c>
      <c r="Y20" s="60">
        <v>-1832800</v>
      </c>
      <c r="Z20" s="140">
        <v>-100</v>
      </c>
      <c r="AA20" s="62">
        <v>3665512</v>
      </c>
    </row>
    <row r="21" spans="1:27" ht="13.5">
      <c r="A21" s="138" t="s">
        <v>90</v>
      </c>
      <c r="B21" s="136"/>
      <c r="C21" s="155">
        <v>16789007</v>
      </c>
      <c r="D21" s="155"/>
      <c r="E21" s="156">
        <v>48405000</v>
      </c>
      <c r="F21" s="60">
        <v>48405000</v>
      </c>
      <c r="G21" s="60">
        <v>2000000</v>
      </c>
      <c r="H21" s="60">
        <v>2354592</v>
      </c>
      <c r="I21" s="60"/>
      <c r="J21" s="60">
        <v>4354592</v>
      </c>
      <c r="K21" s="60">
        <v>3579789</v>
      </c>
      <c r="L21" s="60"/>
      <c r="M21" s="60"/>
      <c r="N21" s="60">
        <v>3579789</v>
      </c>
      <c r="O21" s="60"/>
      <c r="P21" s="60"/>
      <c r="Q21" s="60"/>
      <c r="R21" s="60"/>
      <c r="S21" s="60"/>
      <c r="T21" s="60"/>
      <c r="U21" s="60"/>
      <c r="V21" s="60"/>
      <c r="W21" s="60">
        <v>7934381</v>
      </c>
      <c r="X21" s="60">
        <v>24202600</v>
      </c>
      <c r="Y21" s="60">
        <v>-16268219</v>
      </c>
      <c r="Z21" s="140">
        <v>-67.22</v>
      </c>
      <c r="AA21" s="62">
        <v>48405000</v>
      </c>
    </row>
    <row r="22" spans="1:27" ht="13.5">
      <c r="A22" s="138" t="s">
        <v>91</v>
      </c>
      <c r="B22" s="136"/>
      <c r="C22" s="157">
        <v>5148953</v>
      </c>
      <c r="D22" s="157"/>
      <c r="E22" s="158">
        <v>481500</v>
      </c>
      <c r="F22" s="159">
        <v>481500</v>
      </c>
      <c r="G22" s="159">
        <v>341709</v>
      </c>
      <c r="H22" s="159"/>
      <c r="I22" s="159"/>
      <c r="J22" s="159">
        <v>341709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341709</v>
      </c>
      <c r="X22" s="159">
        <v>240800</v>
      </c>
      <c r="Y22" s="159">
        <v>100909</v>
      </c>
      <c r="Z22" s="141">
        <v>41.91</v>
      </c>
      <c r="AA22" s="225">
        <v>481500</v>
      </c>
    </row>
    <row r="23" spans="1:27" ht="13.5">
      <c r="A23" s="138" t="s">
        <v>92</v>
      </c>
      <c r="B23" s="136"/>
      <c r="C23" s="155">
        <v>1939</v>
      </c>
      <c r="D23" s="155"/>
      <c r="E23" s="156">
        <v>863550</v>
      </c>
      <c r="F23" s="60">
        <v>863550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431800</v>
      </c>
      <c r="Y23" s="60">
        <v>-431800</v>
      </c>
      <c r="Z23" s="140">
        <v>-100</v>
      </c>
      <c r="AA23" s="62">
        <v>863550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34113495</v>
      </c>
      <c r="D25" s="217">
        <f>+D5+D9+D15+D19+D24</f>
        <v>0</v>
      </c>
      <c r="E25" s="230">
        <f t="shared" si="4"/>
        <v>72435713</v>
      </c>
      <c r="F25" s="219">
        <f t="shared" si="4"/>
        <v>72435713</v>
      </c>
      <c r="G25" s="219">
        <f t="shared" si="4"/>
        <v>3680717</v>
      </c>
      <c r="H25" s="219">
        <f t="shared" si="4"/>
        <v>5700737</v>
      </c>
      <c r="I25" s="219">
        <f t="shared" si="4"/>
        <v>0</v>
      </c>
      <c r="J25" s="219">
        <f t="shared" si="4"/>
        <v>9381454</v>
      </c>
      <c r="K25" s="219">
        <f t="shared" si="4"/>
        <v>5310217</v>
      </c>
      <c r="L25" s="219">
        <f t="shared" si="4"/>
        <v>0</v>
      </c>
      <c r="M25" s="219">
        <f t="shared" si="4"/>
        <v>0</v>
      </c>
      <c r="N25" s="219">
        <f t="shared" si="4"/>
        <v>5310217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14691671</v>
      </c>
      <c r="X25" s="219">
        <f t="shared" si="4"/>
        <v>36218000</v>
      </c>
      <c r="Y25" s="219">
        <f t="shared" si="4"/>
        <v>-21526329</v>
      </c>
      <c r="Z25" s="231">
        <f>+IF(X25&lt;&gt;0,+(Y25/X25)*100,0)</f>
        <v>-59.43544370202661</v>
      </c>
      <c r="AA25" s="232">
        <f>+AA5+AA9+AA15+AA19+AA24</f>
        <v>72435713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30558322</v>
      </c>
      <c r="D28" s="155"/>
      <c r="E28" s="156">
        <v>64318900</v>
      </c>
      <c r="F28" s="60">
        <v>64318900</v>
      </c>
      <c r="G28" s="60">
        <v>3680717</v>
      </c>
      <c r="H28" s="60">
        <v>5700737</v>
      </c>
      <c r="I28" s="60"/>
      <c r="J28" s="60">
        <v>9381454</v>
      </c>
      <c r="K28" s="60">
        <v>5310217</v>
      </c>
      <c r="L28" s="60"/>
      <c r="M28" s="60"/>
      <c r="N28" s="60">
        <v>5310217</v>
      </c>
      <c r="O28" s="60"/>
      <c r="P28" s="60"/>
      <c r="Q28" s="60"/>
      <c r="R28" s="60"/>
      <c r="S28" s="60"/>
      <c r="T28" s="60"/>
      <c r="U28" s="60"/>
      <c r="V28" s="60"/>
      <c r="W28" s="60">
        <v>14691671</v>
      </c>
      <c r="X28" s="60"/>
      <c r="Y28" s="60">
        <v>14691671</v>
      </c>
      <c r="Z28" s="140"/>
      <c r="AA28" s="155">
        <v>64318900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30558322</v>
      </c>
      <c r="D32" s="210">
        <f>SUM(D28:D31)</f>
        <v>0</v>
      </c>
      <c r="E32" s="211">
        <f t="shared" si="5"/>
        <v>64318900</v>
      </c>
      <c r="F32" s="77">
        <f t="shared" si="5"/>
        <v>64318900</v>
      </c>
      <c r="G32" s="77">
        <f t="shared" si="5"/>
        <v>3680717</v>
      </c>
      <c r="H32" s="77">
        <f t="shared" si="5"/>
        <v>5700737</v>
      </c>
      <c r="I32" s="77">
        <f t="shared" si="5"/>
        <v>0</v>
      </c>
      <c r="J32" s="77">
        <f t="shared" si="5"/>
        <v>9381454</v>
      </c>
      <c r="K32" s="77">
        <f t="shared" si="5"/>
        <v>5310217</v>
      </c>
      <c r="L32" s="77">
        <f t="shared" si="5"/>
        <v>0</v>
      </c>
      <c r="M32" s="77">
        <f t="shared" si="5"/>
        <v>0</v>
      </c>
      <c r="N32" s="77">
        <f t="shared" si="5"/>
        <v>5310217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14691671</v>
      </c>
      <c r="X32" s="77">
        <f t="shared" si="5"/>
        <v>0</v>
      </c>
      <c r="Y32" s="77">
        <f t="shared" si="5"/>
        <v>14691671</v>
      </c>
      <c r="Z32" s="212">
        <f>+IF(X32&lt;&gt;0,+(Y32/X32)*100,0)</f>
        <v>0</v>
      </c>
      <c r="AA32" s="79">
        <f>SUM(AA28:AA31)</f>
        <v>64318900</v>
      </c>
    </row>
    <row r="33" spans="1:27" ht="13.5">
      <c r="A33" s="237" t="s">
        <v>51</v>
      </c>
      <c r="B33" s="136" t="s">
        <v>137</v>
      </c>
      <c r="C33" s="155">
        <v>3555173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8116813</v>
      </c>
      <c r="F35" s="60">
        <v>8116813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8116813</v>
      </c>
    </row>
    <row r="36" spans="1:27" ht="13.5">
      <c r="A36" s="238" t="s">
        <v>139</v>
      </c>
      <c r="B36" s="149"/>
      <c r="C36" s="222">
        <f aca="true" t="shared" si="6" ref="C36:Y36">SUM(C32:C35)</f>
        <v>34113495</v>
      </c>
      <c r="D36" s="222">
        <f>SUM(D32:D35)</f>
        <v>0</v>
      </c>
      <c r="E36" s="218">
        <f t="shared" si="6"/>
        <v>72435713</v>
      </c>
      <c r="F36" s="220">
        <f t="shared" si="6"/>
        <v>72435713</v>
      </c>
      <c r="G36" s="220">
        <f t="shared" si="6"/>
        <v>3680717</v>
      </c>
      <c r="H36" s="220">
        <f t="shared" si="6"/>
        <v>5700737</v>
      </c>
      <c r="I36" s="220">
        <f t="shared" si="6"/>
        <v>0</v>
      </c>
      <c r="J36" s="220">
        <f t="shared" si="6"/>
        <v>9381454</v>
      </c>
      <c r="K36" s="220">
        <f t="shared" si="6"/>
        <v>5310217</v>
      </c>
      <c r="L36" s="220">
        <f t="shared" si="6"/>
        <v>0</v>
      </c>
      <c r="M36" s="220">
        <f t="shared" si="6"/>
        <v>0</v>
      </c>
      <c r="N36" s="220">
        <f t="shared" si="6"/>
        <v>5310217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14691671</v>
      </c>
      <c r="X36" s="220">
        <f t="shared" si="6"/>
        <v>0</v>
      </c>
      <c r="Y36" s="220">
        <f t="shared" si="6"/>
        <v>14691671</v>
      </c>
      <c r="Z36" s="221">
        <f>+IF(X36&lt;&gt;0,+(Y36/X36)*100,0)</f>
        <v>0</v>
      </c>
      <c r="AA36" s="239">
        <f>SUM(AA32:AA35)</f>
        <v>72435713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328214</v>
      </c>
      <c r="D6" s="155"/>
      <c r="E6" s="59">
        <v>729416</v>
      </c>
      <c r="F6" s="60">
        <v>729416</v>
      </c>
      <c r="G6" s="60">
        <v>707513</v>
      </c>
      <c r="H6" s="60">
        <v>967041</v>
      </c>
      <c r="I6" s="60">
        <v>1015948</v>
      </c>
      <c r="J6" s="60">
        <v>1015948</v>
      </c>
      <c r="K6" s="60">
        <v>1564344</v>
      </c>
      <c r="L6" s="60"/>
      <c r="M6" s="60"/>
      <c r="N6" s="60">
        <v>1564344</v>
      </c>
      <c r="O6" s="60"/>
      <c r="P6" s="60"/>
      <c r="Q6" s="60"/>
      <c r="R6" s="60"/>
      <c r="S6" s="60"/>
      <c r="T6" s="60"/>
      <c r="U6" s="60"/>
      <c r="V6" s="60"/>
      <c r="W6" s="60">
        <v>1564344</v>
      </c>
      <c r="X6" s="60">
        <v>364708</v>
      </c>
      <c r="Y6" s="60">
        <v>1199636</v>
      </c>
      <c r="Z6" s="140">
        <v>328.93</v>
      </c>
      <c r="AA6" s="62">
        <v>729416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26879096</v>
      </c>
      <c r="D8" s="155"/>
      <c r="E8" s="59">
        <v>13619687</v>
      </c>
      <c r="F8" s="60">
        <v>13619687</v>
      </c>
      <c r="G8" s="60">
        <v>33506373</v>
      </c>
      <c r="H8" s="60">
        <v>35640213</v>
      </c>
      <c r="I8" s="60">
        <v>37986645</v>
      </c>
      <c r="J8" s="60">
        <v>37986645</v>
      </c>
      <c r="K8" s="60">
        <v>39845733</v>
      </c>
      <c r="L8" s="60"/>
      <c r="M8" s="60"/>
      <c r="N8" s="60">
        <v>39845733</v>
      </c>
      <c r="O8" s="60"/>
      <c r="P8" s="60"/>
      <c r="Q8" s="60"/>
      <c r="R8" s="60"/>
      <c r="S8" s="60"/>
      <c r="T8" s="60"/>
      <c r="U8" s="60"/>
      <c r="V8" s="60"/>
      <c r="W8" s="60">
        <v>39845733</v>
      </c>
      <c r="X8" s="60">
        <v>6809844</v>
      </c>
      <c r="Y8" s="60">
        <v>33035889</v>
      </c>
      <c r="Z8" s="140">
        <v>485.12</v>
      </c>
      <c r="AA8" s="62">
        <v>13619687</v>
      </c>
    </row>
    <row r="9" spans="1:27" ht="13.5">
      <c r="A9" s="249" t="s">
        <v>146</v>
      </c>
      <c r="B9" s="182"/>
      <c r="C9" s="155">
        <v>1003970</v>
      </c>
      <c r="D9" s="155"/>
      <c r="E9" s="59">
        <v>5556789</v>
      </c>
      <c r="F9" s="60">
        <v>5556789</v>
      </c>
      <c r="G9" s="60">
        <v>-6062940</v>
      </c>
      <c r="H9" s="60">
        <v>-6671815</v>
      </c>
      <c r="I9" s="60">
        <v>-8080706</v>
      </c>
      <c r="J9" s="60">
        <v>-8080706</v>
      </c>
      <c r="K9" s="60">
        <v>-8759609</v>
      </c>
      <c r="L9" s="60"/>
      <c r="M9" s="60"/>
      <c r="N9" s="60">
        <v>-8759609</v>
      </c>
      <c r="O9" s="60"/>
      <c r="P9" s="60"/>
      <c r="Q9" s="60"/>
      <c r="R9" s="60"/>
      <c r="S9" s="60"/>
      <c r="T9" s="60"/>
      <c r="U9" s="60"/>
      <c r="V9" s="60"/>
      <c r="W9" s="60">
        <v>-8759609</v>
      </c>
      <c r="X9" s="60">
        <v>2778395</v>
      </c>
      <c r="Y9" s="60">
        <v>-11538004</v>
      </c>
      <c r="Z9" s="140">
        <v>-415.28</v>
      </c>
      <c r="AA9" s="62">
        <v>5556789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790723</v>
      </c>
      <c r="D11" s="155"/>
      <c r="E11" s="59">
        <v>657099</v>
      </c>
      <c r="F11" s="60">
        <v>657099</v>
      </c>
      <c r="G11" s="60">
        <v>3162</v>
      </c>
      <c r="H11" s="60">
        <v>9203</v>
      </c>
      <c r="I11" s="60">
        <v>9203</v>
      </c>
      <c r="J11" s="60">
        <v>9203</v>
      </c>
      <c r="K11" s="60">
        <v>180289</v>
      </c>
      <c r="L11" s="60"/>
      <c r="M11" s="60"/>
      <c r="N11" s="60">
        <v>180289</v>
      </c>
      <c r="O11" s="60"/>
      <c r="P11" s="60"/>
      <c r="Q11" s="60"/>
      <c r="R11" s="60"/>
      <c r="S11" s="60"/>
      <c r="T11" s="60"/>
      <c r="U11" s="60"/>
      <c r="V11" s="60"/>
      <c r="W11" s="60">
        <v>180289</v>
      </c>
      <c r="X11" s="60">
        <v>328550</v>
      </c>
      <c r="Y11" s="60">
        <v>-148261</v>
      </c>
      <c r="Z11" s="140">
        <v>-45.13</v>
      </c>
      <c r="AA11" s="62">
        <v>657099</v>
      </c>
    </row>
    <row r="12" spans="1:27" ht="13.5">
      <c r="A12" s="250" t="s">
        <v>56</v>
      </c>
      <c r="B12" s="251"/>
      <c r="C12" s="168">
        <f aca="true" t="shared" si="0" ref="C12:Y12">SUM(C6:C11)</f>
        <v>29002003</v>
      </c>
      <c r="D12" s="168">
        <f>SUM(D6:D11)</f>
        <v>0</v>
      </c>
      <c r="E12" s="72">
        <f t="shared" si="0"/>
        <v>20562991</v>
      </c>
      <c r="F12" s="73">
        <f t="shared" si="0"/>
        <v>20562991</v>
      </c>
      <c r="G12" s="73">
        <f t="shared" si="0"/>
        <v>28154108</v>
      </c>
      <c r="H12" s="73">
        <f t="shared" si="0"/>
        <v>29944642</v>
      </c>
      <c r="I12" s="73">
        <f t="shared" si="0"/>
        <v>30931090</v>
      </c>
      <c r="J12" s="73">
        <f t="shared" si="0"/>
        <v>30931090</v>
      </c>
      <c r="K12" s="73">
        <f t="shared" si="0"/>
        <v>32830757</v>
      </c>
      <c r="L12" s="73">
        <f t="shared" si="0"/>
        <v>0</v>
      </c>
      <c r="M12" s="73">
        <f t="shared" si="0"/>
        <v>0</v>
      </c>
      <c r="N12" s="73">
        <f t="shared" si="0"/>
        <v>32830757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32830757</v>
      </c>
      <c r="X12" s="73">
        <f t="shared" si="0"/>
        <v>10281497</v>
      </c>
      <c r="Y12" s="73">
        <f t="shared" si="0"/>
        <v>22549260</v>
      </c>
      <c r="Z12" s="170">
        <f>+IF(X12&lt;&gt;0,+(Y12/X12)*100,0)</f>
        <v>219.318840437341</v>
      </c>
      <c r="AA12" s="74">
        <f>SUM(AA6:AA11)</f>
        <v>20562991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197320</v>
      </c>
      <c r="F16" s="60">
        <v>197320</v>
      </c>
      <c r="G16" s="159">
        <v>163083</v>
      </c>
      <c r="H16" s="159">
        <v>163083</v>
      </c>
      <c r="I16" s="159">
        <v>163083</v>
      </c>
      <c r="J16" s="60">
        <v>163083</v>
      </c>
      <c r="K16" s="159">
        <v>163083</v>
      </c>
      <c r="L16" s="159"/>
      <c r="M16" s="60"/>
      <c r="N16" s="159">
        <v>163083</v>
      </c>
      <c r="O16" s="159"/>
      <c r="P16" s="159"/>
      <c r="Q16" s="60"/>
      <c r="R16" s="159"/>
      <c r="S16" s="159"/>
      <c r="T16" s="60"/>
      <c r="U16" s="159"/>
      <c r="V16" s="159"/>
      <c r="W16" s="159">
        <v>163083</v>
      </c>
      <c r="X16" s="60">
        <v>98660</v>
      </c>
      <c r="Y16" s="159">
        <v>64423</v>
      </c>
      <c r="Z16" s="141">
        <v>65.3</v>
      </c>
      <c r="AA16" s="225">
        <v>197320</v>
      </c>
    </row>
    <row r="17" spans="1:27" ht="13.5">
      <c r="A17" s="249" t="s">
        <v>152</v>
      </c>
      <c r="B17" s="182"/>
      <c r="C17" s="155">
        <v>17746665</v>
      </c>
      <c r="D17" s="155"/>
      <c r="E17" s="59">
        <v>19266525</v>
      </c>
      <c r="F17" s="60">
        <v>19266525</v>
      </c>
      <c r="G17" s="60">
        <v>17746665</v>
      </c>
      <c r="H17" s="60">
        <v>17746665</v>
      </c>
      <c r="I17" s="60">
        <v>17746665</v>
      </c>
      <c r="J17" s="60">
        <v>17746665</v>
      </c>
      <c r="K17" s="60">
        <v>17746665</v>
      </c>
      <c r="L17" s="60"/>
      <c r="M17" s="60"/>
      <c r="N17" s="60">
        <v>17746665</v>
      </c>
      <c r="O17" s="60"/>
      <c r="P17" s="60"/>
      <c r="Q17" s="60"/>
      <c r="R17" s="60"/>
      <c r="S17" s="60"/>
      <c r="T17" s="60"/>
      <c r="U17" s="60"/>
      <c r="V17" s="60"/>
      <c r="W17" s="60">
        <v>17746665</v>
      </c>
      <c r="X17" s="60">
        <v>9633263</v>
      </c>
      <c r="Y17" s="60">
        <v>8113402</v>
      </c>
      <c r="Z17" s="140">
        <v>84.22</v>
      </c>
      <c r="AA17" s="62">
        <v>19266525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444258994</v>
      </c>
      <c r="D19" s="155"/>
      <c r="E19" s="59">
        <v>324829651</v>
      </c>
      <c r="F19" s="60">
        <v>324829651</v>
      </c>
      <c r="G19" s="60">
        <v>444357913</v>
      </c>
      <c r="H19" s="60">
        <v>444781944</v>
      </c>
      <c r="I19" s="60">
        <v>444854659</v>
      </c>
      <c r="J19" s="60">
        <v>444854659</v>
      </c>
      <c r="K19" s="60">
        <v>444976930</v>
      </c>
      <c r="L19" s="60"/>
      <c r="M19" s="60"/>
      <c r="N19" s="60">
        <v>444976930</v>
      </c>
      <c r="O19" s="60"/>
      <c r="P19" s="60"/>
      <c r="Q19" s="60"/>
      <c r="R19" s="60"/>
      <c r="S19" s="60"/>
      <c r="T19" s="60"/>
      <c r="U19" s="60"/>
      <c r="V19" s="60"/>
      <c r="W19" s="60">
        <v>444976930</v>
      </c>
      <c r="X19" s="60">
        <v>162414826</v>
      </c>
      <c r="Y19" s="60">
        <v>282562104</v>
      </c>
      <c r="Z19" s="140">
        <v>173.98</v>
      </c>
      <c r="AA19" s="62">
        <v>324829651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240031</v>
      </c>
      <c r="D21" s="155"/>
      <c r="E21" s="59">
        <v>326970</v>
      </c>
      <c r="F21" s="60">
        <v>326970</v>
      </c>
      <c r="G21" s="60">
        <v>1030755</v>
      </c>
      <c r="H21" s="60">
        <v>1030755</v>
      </c>
      <c r="I21" s="60">
        <v>1030755</v>
      </c>
      <c r="J21" s="60">
        <v>1030755</v>
      </c>
      <c r="K21" s="60">
        <v>1030755</v>
      </c>
      <c r="L21" s="60"/>
      <c r="M21" s="60"/>
      <c r="N21" s="60">
        <v>1030755</v>
      </c>
      <c r="O21" s="60"/>
      <c r="P21" s="60"/>
      <c r="Q21" s="60"/>
      <c r="R21" s="60"/>
      <c r="S21" s="60"/>
      <c r="T21" s="60"/>
      <c r="U21" s="60"/>
      <c r="V21" s="60"/>
      <c r="W21" s="60">
        <v>1030755</v>
      </c>
      <c r="X21" s="60">
        <v>163485</v>
      </c>
      <c r="Y21" s="60">
        <v>867270</v>
      </c>
      <c r="Z21" s="140">
        <v>530.49</v>
      </c>
      <c r="AA21" s="62">
        <v>326970</v>
      </c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285604</v>
      </c>
      <c r="D23" s="155"/>
      <c r="E23" s="59"/>
      <c r="F23" s="60"/>
      <c r="G23" s="159">
        <v>285604</v>
      </c>
      <c r="H23" s="159">
        <v>285604</v>
      </c>
      <c r="I23" s="159">
        <v>285604</v>
      </c>
      <c r="J23" s="60">
        <v>285604</v>
      </c>
      <c r="K23" s="159">
        <v>285604</v>
      </c>
      <c r="L23" s="159"/>
      <c r="M23" s="60"/>
      <c r="N23" s="159">
        <v>285604</v>
      </c>
      <c r="O23" s="159"/>
      <c r="P23" s="159"/>
      <c r="Q23" s="60"/>
      <c r="R23" s="159"/>
      <c r="S23" s="159"/>
      <c r="T23" s="60"/>
      <c r="U23" s="159"/>
      <c r="V23" s="159"/>
      <c r="W23" s="159">
        <v>285604</v>
      </c>
      <c r="X23" s="60"/>
      <c r="Y23" s="159">
        <v>285604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462531294</v>
      </c>
      <c r="D24" s="168">
        <f>SUM(D15:D23)</f>
        <v>0</v>
      </c>
      <c r="E24" s="76">
        <f t="shared" si="1"/>
        <v>344620466</v>
      </c>
      <c r="F24" s="77">
        <f t="shared" si="1"/>
        <v>344620466</v>
      </c>
      <c r="G24" s="77">
        <f t="shared" si="1"/>
        <v>463584020</v>
      </c>
      <c r="H24" s="77">
        <f t="shared" si="1"/>
        <v>464008051</v>
      </c>
      <c r="I24" s="77">
        <f t="shared" si="1"/>
        <v>464080766</v>
      </c>
      <c r="J24" s="77">
        <f t="shared" si="1"/>
        <v>464080766</v>
      </c>
      <c r="K24" s="77">
        <f t="shared" si="1"/>
        <v>464203037</v>
      </c>
      <c r="L24" s="77">
        <f t="shared" si="1"/>
        <v>0</v>
      </c>
      <c r="M24" s="77">
        <f t="shared" si="1"/>
        <v>0</v>
      </c>
      <c r="N24" s="77">
        <f t="shared" si="1"/>
        <v>464203037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464203037</v>
      </c>
      <c r="X24" s="77">
        <f t="shared" si="1"/>
        <v>172310234</v>
      </c>
      <c r="Y24" s="77">
        <f t="shared" si="1"/>
        <v>291892803</v>
      </c>
      <c r="Z24" s="212">
        <f>+IF(X24&lt;&gt;0,+(Y24/X24)*100,0)</f>
        <v>169.3995743746712</v>
      </c>
      <c r="AA24" s="79">
        <f>SUM(AA15:AA23)</f>
        <v>344620466</v>
      </c>
    </row>
    <row r="25" spans="1:27" ht="13.5">
      <c r="A25" s="250" t="s">
        <v>159</v>
      </c>
      <c r="B25" s="251"/>
      <c r="C25" s="168">
        <f aca="true" t="shared" si="2" ref="C25:Y25">+C12+C24</f>
        <v>491533297</v>
      </c>
      <c r="D25" s="168">
        <f>+D12+D24</f>
        <v>0</v>
      </c>
      <c r="E25" s="72">
        <f t="shared" si="2"/>
        <v>365183457</v>
      </c>
      <c r="F25" s="73">
        <f t="shared" si="2"/>
        <v>365183457</v>
      </c>
      <c r="G25" s="73">
        <f t="shared" si="2"/>
        <v>491738128</v>
      </c>
      <c r="H25" s="73">
        <f t="shared" si="2"/>
        <v>493952693</v>
      </c>
      <c r="I25" s="73">
        <f t="shared" si="2"/>
        <v>495011856</v>
      </c>
      <c r="J25" s="73">
        <f t="shared" si="2"/>
        <v>495011856</v>
      </c>
      <c r="K25" s="73">
        <f t="shared" si="2"/>
        <v>497033794</v>
      </c>
      <c r="L25" s="73">
        <f t="shared" si="2"/>
        <v>0</v>
      </c>
      <c r="M25" s="73">
        <f t="shared" si="2"/>
        <v>0</v>
      </c>
      <c r="N25" s="73">
        <f t="shared" si="2"/>
        <v>497033794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497033794</v>
      </c>
      <c r="X25" s="73">
        <f t="shared" si="2"/>
        <v>182591731</v>
      </c>
      <c r="Y25" s="73">
        <f t="shared" si="2"/>
        <v>314442063</v>
      </c>
      <c r="Z25" s="170">
        <f>+IF(X25&lt;&gt;0,+(Y25/X25)*100,0)</f>
        <v>172.2104617103389</v>
      </c>
      <c r="AA25" s="74">
        <f>+AA12+AA24</f>
        <v>365183457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2076232</v>
      </c>
      <c r="D29" s="155"/>
      <c r="E29" s="59">
        <v>5000000</v>
      </c>
      <c r="F29" s="60">
        <v>5000000</v>
      </c>
      <c r="G29" s="60">
        <v>-10387409</v>
      </c>
      <c r="H29" s="60">
        <v>-1424427</v>
      </c>
      <c r="I29" s="60">
        <v>1099703</v>
      </c>
      <c r="J29" s="60">
        <v>1099703</v>
      </c>
      <c r="K29" s="60">
        <v>8356769</v>
      </c>
      <c r="L29" s="60"/>
      <c r="M29" s="60"/>
      <c r="N29" s="60">
        <v>8356769</v>
      </c>
      <c r="O29" s="60"/>
      <c r="P29" s="60"/>
      <c r="Q29" s="60"/>
      <c r="R29" s="60"/>
      <c r="S29" s="60"/>
      <c r="T29" s="60"/>
      <c r="U29" s="60"/>
      <c r="V29" s="60"/>
      <c r="W29" s="60">
        <v>8356769</v>
      </c>
      <c r="X29" s="60">
        <v>2500000</v>
      </c>
      <c r="Y29" s="60">
        <v>5856769</v>
      </c>
      <c r="Z29" s="140">
        <v>234.27</v>
      </c>
      <c r="AA29" s="62">
        <v>5000000</v>
      </c>
    </row>
    <row r="30" spans="1:27" ht="13.5">
      <c r="A30" s="249" t="s">
        <v>52</v>
      </c>
      <c r="B30" s="182"/>
      <c r="C30" s="155"/>
      <c r="D30" s="155"/>
      <c r="E30" s="59">
        <v>273575</v>
      </c>
      <c r="F30" s="60">
        <v>273575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136788</v>
      </c>
      <c r="Y30" s="60">
        <v>-136788</v>
      </c>
      <c r="Z30" s="140">
        <v>-100</v>
      </c>
      <c r="AA30" s="62">
        <v>273575</v>
      </c>
    </row>
    <row r="31" spans="1:27" ht="13.5">
      <c r="A31" s="249" t="s">
        <v>163</v>
      </c>
      <c r="B31" s="182"/>
      <c r="C31" s="155">
        <v>615561</v>
      </c>
      <c r="D31" s="155"/>
      <c r="E31" s="59">
        <v>213657</v>
      </c>
      <c r="F31" s="60">
        <v>213657</v>
      </c>
      <c r="G31" s="60">
        <v>593285</v>
      </c>
      <c r="H31" s="60">
        <v>593285</v>
      </c>
      <c r="I31" s="60">
        <v>593285</v>
      </c>
      <c r="J31" s="60">
        <v>593285</v>
      </c>
      <c r="K31" s="60">
        <v>593285</v>
      </c>
      <c r="L31" s="60"/>
      <c r="M31" s="60"/>
      <c r="N31" s="60">
        <v>593285</v>
      </c>
      <c r="O31" s="60"/>
      <c r="P31" s="60"/>
      <c r="Q31" s="60"/>
      <c r="R31" s="60"/>
      <c r="S31" s="60"/>
      <c r="T31" s="60"/>
      <c r="U31" s="60"/>
      <c r="V31" s="60"/>
      <c r="W31" s="60">
        <v>593285</v>
      </c>
      <c r="X31" s="60">
        <v>106829</v>
      </c>
      <c r="Y31" s="60">
        <v>486456</v>
      </c>
      <c r="Z31" s="140">
        <v>455.36</v>
      </c>
      <c r="AA31" s="62">
        <v>213657</v>
      </c>
    </row>
    <row r="32" spans="1:27" ht="13.5">
      <c r="A32" s="249" t="s">
        <v>164</v>
      </c>
      <c r="B32" s="182"/>
      <c r="C32" s="155">
        <v>49842928</v>
      </c>
      <c r="D32" s="155"/>
      <c r="E32" s="59">
        <v>15891255</v>
      </c>
      <c r="F32" s="60">
        <v>15891255</v>
      </c>
      <c r="G32" s="60">
        <v>75235992</v>
      </c>
      <c r="H32" s="60">
        <v>75436406</v>
      </c>
      <c r="I32" s="60">
        <v>75315626</v>
      </c>
      <c r="J32" s="60">
        <v>75315626</v>
      </c>
      <c r="K32" s="60">
        <v>76244233</v>
      </c>
      <c r="L32" s="60"/>
      <c r="M32" s="60"/>
      <c r="N32" s="60">
        <v>76244233</v>
      </c>
      <c r="O32" s="60"/>
      <c r="P32" s="60"/>
      <c r="Q32" s="60"/>
      <c r="R32" s="60"/>
      <c r="S32" s="60"/>
      <c r="T32" s="60"/>
      <c r="U32" s="60"/>
      <c r="V32" s="60"/>
      <c r="W32" s="60">
        <v>76244233</v>
      </c>
      <c r="X32" s="60">
        <v>7945628</v>
      </c>
      <c r="Y32" s="60">
        <v>68298605</v>
      </c>
      <c r="Z32" s="140">
        <v>859.57</v>
      </c>
      <c r="AA32" s="62">
        <v>15891255</v>
      </c>
    </row>
    <row r="33" spans="1:27" ht="13.5">
      <c r="A33" s="249" t="s">
        <v>165</v>
      </c>
      <c r="B33" s="182"/>
      <c r="C33" s="155">
        <v>3513762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56048483</v>
      </c>
      <c r="D34" s="168">
        <f>SUM(D29:D33)</f>
        <v>0</v>
      </c>
      <c r="E34" s="72">
        <f t="shared" si="3"/>
        <v>21378487</v>
      </c>
      <c r="F34" s="73">
        <f t="shared" si="3"/>
        <v>21378487</v>
      </c>
      <c r="G34" s="73">
        <f t="shared" si="3"/>
        <v>65441868</v>
      </c>
      <c r="H34" s="73">
        <f t="shared" si="3"/>
        <v>74605264</v>
      </c>
      <c r="I34" s="73">
        <f t="shared" si="3"/>
        <v>77008614</v>
      </c>
      <c r="J34" s="73">
        <f t="shared" si="3"/>
        <v>77008614</v>
      </c>
      <c r="K34" s="73">
        <f t="shared" si="3"/>
        <v>85194287</v>
      </c>
      <c r="L34" s="73">
        <f t="shared" si="3"/>
        <v>0</v>
      </c>
      <c r="M34" s="73">
        <f t="shared" si="3"/>
        <v>0</v>
      </c>
      <c r="N34" s="73">
        <f t="shared" si="3"/>
        <v>85194287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85194287</v>
      </c>
      <c r="X34" s="73">
        <f t="shared" si="3"/>
        <v>10689245</v>
      </c>
      <c r="Y34" s="73">
        <f t="shared" si="3"/>
        <v>74505042</v>
      </c>
      <c r="Z34" s="170">
        <f>+IF(X34&lt;&gt;0,+(Y34/X34)*100,0)</f>
        <v>697.0093958927876</v>
      </c>
      <c r="AA34" s="74">
        <f>SUM(AA29:AA33)</f>
        <v>21378487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12858476</v>
      </c>
      <c r="D37" s="155"/>
      <c r="E37" s="59">
        <v>6209036</v>
      </c>
      <c r="F37" s="60">
        <v>6209036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3104518</v>
      </c>
      <c r="Y37" s="60">
        <v>-3104518</v>
      </c>
      <c r="Z37" s="140">
        <v>-100</v>
      </c>
      <c r="AA37" s="62">
        <v>6209036</v>
      </c>
    </row>
    <row r="38" spans="1:27" ht="13.5">
      <c r="A38" s="249" t="s">
        <v>165</v>
      </c>
      <c r="B38" s="182"/>
      <c r="C38" s="155">
        <v>18799345</v>
      </c>
      <c r="D38" s="155"/>
      <c r="E38" s="59">
        <v>12317389</v>
      </c>
      <c r="F38" s="60">
        <v>12317389</v>
      </c>
      <c r="G38" s="60">
        <v>13234026</v>
      </c>
      <c r="H38" s="60">
        <v>13234026</v>
      </c>
      <c r="I38" s="60">
        <v>13220426</v>
      </c>
      <c r="J38" s="60">
        <v>13220426</v>
      </c>
      <c r="K38" s="60">
        <v>13220426</v>
      </c>
      <c r="L38" s="60"/>
      <c r="M38" s="60"/>
      <c r="N38" s="60">
        <v>13220426</v>
      </c>
      <c r="O38" s="60"/>
      <c r="P38" s="60"/>
      <c r="Q38" s="60"/>
      <c r="R38" s="60"/>
      <c r="S38" s="60"/>
      <c r="T38" s="60"/>
      <c r="U38" s="60"/>
      <c r="V38" s="60"/>
      <c r="W38" s="60">
        <v>13220426</v>
      </c>
      <c r="X38" s="60">
        <v>6158695</v>
      </c>
      <c r="Y38" s="60">
        <v>7061731</v>
      </c>
      <c r="Z38" s="140">
        <v>114.66</v>
      </c>
      <c r="AA38" s="62">
        <v>12317389</v>
      </c>
    </row>
    <row r="39" spans="1:27" ht="13.5">
      <c r="A39" s="250" t="s">
        <v>59</v>
      </c>
      <c r="B39" s="253"/>
      <c r="C39" s="168">
        <f aca="true" t="shared" si="4" ref="C39:Y39">SUM(C37:C38)</f>
        <v>31657821</v>
      </c>
      <c r="D39" s="168">
        <f>SUM(D37:D38)</f>
        <v>0</v>
      </c>
      <c r="E39" s="76">
        <f t="shared" si="4"/>
        <v>18526425</v>
      </c>
      <c r="F39" s="77">
        <f t="shared" si="4"/>
        <v>18526425</v>
      </c>
      <c r="G39" s="77">
        <f t="shared" si="4"/>
        <v>13234026</v>
      </c>
      <c r="H39" s="77">
        <f t="shared" si="4"/>
        <v>13234026</v>
      </c>
      <c r="I39" s="77">
        <f t="shared" si="4"/>
        <v>13220426</v>
      </c>
      <c r="J39" s="77">
        <f t="shared" si="4"/>
        <v>13220426</v>
      </c>
      <c r="K39" s="77">
        <f t="shared" si="4"/>
        <v>13220426</v>
      </c>
      <c r="L39" s="77">
        <f t="shared" si="4"/>
        <v>0</v>
      </c>
      <c r="M39" s="77">
        <f t="shared" si="4"/>
        <v>0</v>
      </c>
      <c r="N39" s="77">
        <f t="shared" si="4"/>
        <v>13220426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13220426</v>
      </c>
      <c r="X39" s="77">
        <f t="shared" si="4"/>
        <v>9263213</v>
      </c>
      <c r="Y39" s="77">
        <f t="shared" si="4"/>
        <v>3957213</v>
      </c>
      <c r="Z39" s="212">
        <f>+IF(X39&lt;&gt;0,+(Y39/X39)*100,0)</f>
        <v>42.719658934756225</v>
      </c>
      <c r="AA39" s="79">
        <f>SUM(AA37:AA38)</f>
        <v>18526425</v>
      </c>
    </row>
    <row r="40" spans="1:27" ht="13.5">
      <c r="A40" s="250" t="s">
        <v>167</v>
      </c>
      <c r="B40" s="251"/>
      <c r="C40" s="168">
        <f aca="true" t="shared" si="5" ref="C40:Y40">+C34+C39</f>
        <v>87706304</v>
      </c>
      <c r="D40" s="168">
        <f>+D34+D39</f>
        <v>0</v>
      </c>
      <c r="E40" s="72">
        <f t="shared" si="5"/>
        <v>39904912</v>
      </c>
      <c r="F40" s="73">
        <f t="shared" si="5"/>
        <v>39904912</v>
      </c>
      <c r="G40" s="73">
        <f t="shared" si="5"/>
        <v>78675894</v>
      </c>
      <c r="H40" s="73">
        <f t="shared" si="5"/>
        <v>87839290</v>
      </c>
      <c r="I40" s="73">
        <f t="shared" si="5"/>
        <v>90229040</v>
      </c>
      <c r="J40" s="73">
        <f t="shared" si="5"/>
        <v>90229040</v>
      </c>
      <c r="K40" s="73">
        <f t="shared" si="5"/>
        <v>98414713</v>
      </c>
      <c r="L40" s="73">
        <f t="shared" si="5"/>
        <v>0</v>
      </c>
      <c r="M40" s="73">
        <f t="shared" si="5"/>
        <v>0</v>
      </c>
      <c r="N40" s="73">
        <f t="shared" si="5"/>
        <v>98414713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98414713</v>
      </c>
      <c r="X40" s="73">
        <f t="shared" si="5"/>
        <v>19952458</v>
      </c>
      <c r="Y40" s="73">
        <f t="shared" si="5"/>
        <v>78462255</v>
      </c>
      <c r="Z40" s="170">
        <f>+IF(X40&lt;&gt;0,+(Y40/X40)*100,0)</f>
        <v>393.24606020972453</v>
      </c>
      <c r="AA40" s="74">
        <f>+AA34+AA39</f>
        <v>39904912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403826993</v>
      </c>
      <c r="D42" s="257">
        <f>+D25-D40</f>
        <v>0</v>
      </c>
      <c r="E42" s="258">
        <f t="shared" si="6"/>
        <v>325278545</v>
      </c>
      <c r="F42" s="259">
        <f t="shared" si="6"/>
        <v>325278545</v>
      </c>
      <c r="G42" s="259">
        <f t="shared" si="6"/>
        <v>413062234</v>
      </c>
      <c r="H42" s="259">
        <f t="shared" si="6"/>
        <v>406113403</v>
      </c>
      <c r="I42" s="259">
        <f t="shared" si="6"/>
        <v>404782816</v>
      </c>
      <c r="J42" s="259">
        <f t="shared" si="6"/>
        <v>404782816</v>
      </c>
      <c r="K42" s="259">
        <f t="shared" si="6"/>
        <v>398619081</v>
      </c>
      <c r="L42" s="259">
        <f t="shared" si="6"/>
        <v>0</v>
      </c>
      <c r="M42" s="259">
        <f t="shared" si="6"/>
        <v>0</v>
      </c>
      <c r="N42" s="259">
        <f t="shared" si="6"/>
        <v>398619081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398619081</v>
      </c>
      <c r="X42" s="259">
        <f t="shared" si="6"/>
        <v>162639273</v>
      </c>
      <c r="Y42" s="259">
        <f t="shared" si="6"/>
        <v>235979808</v>
      </c>
      <c r="Z42" s="260">
        <f>+IF(X42&lt;&gt;0,+(Y42/X42)*100,0)</f>
        <v>145.09398846120027</v>
      </c>
      <c r="AA42" s="261">
        <f>+AA25-AA40</f>
        <v>325278545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403826993</v>
      </c>
      <c r="D45" s="155"/>
      <c r="E45" s="59">
        <v>325278545</v>
      </c>
      <c r="F45" s="60">
        <v>325278545</v>
      </c>
      <c r="G45" s="60">
        <v>413062233</v>
      </c>
      <c r="H45" s="60">
        <v>406113403</v>
      </c>
      <c r="I45" s="60">
        <v>404782815</v>
      </c>
      <c r="J45" s="60">
        <v>404782815</v>
      </c>
      <c r="K45" s="60">
        <v>398619080</v>
      </c>
      <c r="L45" s="60"/>
      <c r="M45" s="60"/>
      <c r="N45" s="60">
        <v>398619080</v>
      </c>
      <c r="O45" s="60"/>
      <c r="P45" s="60"/>
      <c r="Q45" s="60"/>
      <c r="R45" s="60"/>
      <c r="S45" s="60"/>
      <c r="T45" s="60"/>
      <c r="U45" s="60"/>
      <c r="V45" s="60"/>
      <c r="W45" s="60">
        <v>398619080</v>
      </c>
      <c r="X45" s="60">
        <v>162639273</v>
      </c>
      <c r="Y45" s="60">
        <v>235979807</v>
      </c>
      <c r="Z45" s="139">
        <v>145.09</v>
      </c>
      <c r="AA45" s="62">
        <v>325278545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403826993</v>
      </c>
      <c r="D48" s="217">
        <f>SUM(D45:D47)</f>
        <v>0</v>
      </c>
      <c r="E48" s="264">
        <f t="shared" si="7"/>
        <v>325278545</v>
      </c>
      <c r="F48" s="219">
        <f t="shared" si="7"/>
        <v>325278545</v>
      </c>
      <c r="G48" s="219">
        <f t="shared" si="7"/>
        <v>413062233</v>
      </c>
      <c r="H48" s="219">
        <f t="shared" si="7"/>
        <v>406113403</v>
      </c>
      <c r="I48" s="219">
        <f t="shared" si="7"/>
        <v>404782815</v>
      </c>
      <c r="J48" s="219">
        <f t="shared" si="7"/>
        <v>404782815</v>
      </c>
      <c r="K48" s="219">
        <f t="shared" si="7"/>
        <v>398619080</v>
      </c>
      <c r="L48" s="219">
        <f t="shared" si="7"/>
        <v>0</v>
      </c>
      <c r="M48" s="219">
        <f t="shared" si="7"/>
        <v>0</v>
      </c>
      <c r="N48" s="219">
        <f t="shared" si="7"/>
        <v>398619080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398619080</v>
      </c>
      <c r="X48" s="219">
        <f t="shared" si="7"/>
        <v>162639273</v>
      </c>
      <c r="Y48" s="219">
        <f t="shared" si="7"/>
        <v>235979807</v>
      </c>
      <c r="Z48" s="265">
        <f>+IF(X48&lt;&gt;0,+(Y48/X48)*100,0)</f>
        <v>145.09398784634263</v>
      </c>
      <c r="AA48" s="232">
        <f>SUM(AA45:AA47)</f>
        <v>325278545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50408162</v>
      </c>
      <c r="D6" s="155"/>
      <c r="E6" s="59">
        <v>62628373</v>
      </c>
      <c r="F6" s="60">
        <v>62628373</v>
      </c>
      <c r="G6" s="60">
        <v>503127</v>
      </c>
      <c r="H6" s="60">
        <v>500343</v>
      </c>
      <c r="I6" s="60">
        <v>1014043</v>
      </c>
      <c r="J6" s="60">
        <v>2017513</v>
      </c>
      <c r="K6" s="60">
        <v>1141012</v>
      </c>
      <c r="L6" s="60"/>
      <c r="M6" s="60"/>
      <c r="N6" s="60">
        <v>1141012</v>
      </c>
      <c r="O6" s="60"/>
      <c r="P6" s="60"/>
      <c r="Q6" s="60"/>
      <c r="R6" s="60"/>
      <c r="S6" s="60"/>
      <c r="T6" s="60"/>
      <c r="U6" s="60"/>
      <c r="V6" s="60"/>
      <c r="W6" s="60">
        <v>3158525</v>
      </c>
      <c r="X6" s="60">
        <v>29377482</v>
      </c>
      <c r="Y6" s="60">
        <v>-26218957</v>
      </c>
      <c r="Z6" s="140">
        <v>-89.25</v>
      </c>
      <c r="AA6" s="62">
        <v>62628373</v>
      </c>
    </row>
    <row r="7" spans="1:27" ht="13.5">
      <c r="A7" s="249" t="s">
        <v>178</v>
      </c>
      <c r="B7" s="182"/>
      <c r="C7" s="155">
        <v>58954261</v>
      </c>
      <c r="D7" s="155"/>
      <c r="E7" s="59">
        <v>59508000</v>
      </c>
      <c r="F7" s="60">
        <v>59508000</v>
      </c>
      <c r="G7" s="60">
        <v>17420000</v>
      </c>
      <c r="H7" s="60">
        <v>1347000</v>
      </c>
      <c r="I7" s="60"/>
      <c r="J7" s="60">
        <v>18767000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18767000</v>
      </c>
      <c r="X7" s="60">
        <v>43158500</v>
      </c>
      <c r="Y7" s="60">
        <v>-24391500</v>
      </c>
      <c r="Z7" s="140">
        <v>-56.52</v>
      </c>
      <c r="AA7" s="62">
        <v>59508000</v>
      </c>
    </row>
    <row r="8" spans="1:27" ht="13.5">
      <c r="A8" s="249" t="s">
        <v>179</v>
      </c>
      <c r="B8" s="182"/>
      <c r="C8" s="155">
        <v>35019844</v>
      </c>
      <c r="D8" s="155"/>
      <c r="E8" s="59">
        <v>65192000</v>
      </c>
      <c r="F8" s="60">
        <v>65192000</v>
      </c>
      <c r="G8" s="60">
        <v>7838944</v>
      </c>
      <c r="H8" s="60">
        <v>1367649</v>
      </c>
      <c r="I8" s="60">
        <v>3126412</v>
      </c>
      <c r="J8" s="60">
        <v>12333005</v>
      </c>
      <c r="K8" s="60">
        <v>2202633</v>
      </c>
      <c r="L8" s="60"/>
      <c r="M8" s="60"/>
      <c r="N8" s="60">
        <v>2202633</v>
      </c>
      <c r="O8" s="60"/>
      <c r="P8" s="60"/>
      <c r="Q8" s="60"/>
      <c r="R8" s="60"/>
      <c r="S8" s="60"/>
      <c r="T8" s="60"/>
      <c r="U8" s="60"/>
      <c r="V8" s="60"/>
      <c r="W8" s="60">
        <v>14535638</v>
      </c>
      <c r="X8" s="60">
        <v>34031560</v>
      </c>
      <c r="Y8" s="60">
        <v>-19495922</v>
      </c>
      <c r="Z8" s="140">
        <v>-57.29</v>
      </c>
      <c r="AA8" s="62">
        <v>65192000</v>
      </c>
    </row>
    <row r="9" spans="1:27" ht="13.5">
      <c r="A9" s="249" t="s">
        <v>180</v>
      </c>
      <c r="B9" s="182"/>
      <c r="C9" s="155">
        <v>8260712</v>
      </c>
      <c r="D9" s="155"/>
      <c r="E9" s="59">
        <v>622402</v>
      </c>
      <c r="F9" s="60">
        <v>622402</v>
      </c>
      <c r="G9" s="60">
        <v>2289</v>
      </c>
      <c r="H9" s="60">
        <v>25998</v>
      </c>
      <c r="I9" s="60">
        <v>17606</v>
      </c>
      <c r="J9" s="60">
        <v>45893</v>
      </c>
      <c r="K9" s="60">
        <v>8212</v>
      </c>
      <c r="L9" s="60"/>
      <c r="M9" s="60"/>
      <c r="N9" s="60">
        <v>8212</v>
      </c>
      <c r="O9" s="60"/>
      <c r="P9" s="60"/>
      <c r="Q9" s="60"/>
      <c r="R9" s="60"/>
      <c r="S9" s="60"/>
      <c r="T9" s="60"/>
      <c r="U9" s="60"/>
      <c r="V9" s="60"/>
      <c r="W9" s="60">
        <v>54105</v>
      </c>
      <c r="X9" s="60">
        <v>311196</v>
      </c>
      <c r="Y9" s="60">
        <v>-257091</v>
      </c>
      <c r="Z9" s="140">
        <v>-82.61</v>
      </c>
      <c r="AA9" s="62">
        <v>622402</v>
      </c>
    </row>
    <row r="10" spans="1:27" ht="13.5">
      <c r="A10" s="249" t="s">
        <v>181</v>
      </c>
      <c r="B10" s="182"/>
      <c r="C10" s="155">
        <v>8925</v>
      </c>
      <c r="D10" s="155"/>
      <c r="E10" s="59">
        <v>9947</v>
      </c>
      <c r="F10" s="60">
        <v>9947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4974</v>
      </c>
      <c r="Y10" s="60">
        <v>-4974</v>
      </c>
      <c r="Z10" s="140">
        <v>-100</v>
      </c>
      <c r="AA10" s="62">
        <v>9947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-137310286</v>
      </c>
      <c r="D12" s="155"/>
      <c r="E12" s="59">
        <v>-120821548</v>
      </c>
      <c r="F12" s="60">
        <v>-120821548</v>
      </c>
      <c r="G12" s="60">
        <v>-8710741</v>
      </c>
      <c r="H12" s="60">
        <v>-6624475</v>
      </c>
      <c r="I12" s="60">
        <v>-5490485</v>
      </c>
      <c r="J12" s="60">
        <v>-20825701</v>
      </c>
      <c r="K12" s="60">
        <v>-5162906</v>
      </c>
      <c r="L12" s="60"/>
      <c r="M12" s="60"/>
      <c r="N12" s="60">
        <v>-5162906</v>
      </c>
      <c r="O12" s="60"/>
      <c r="P12" s="60"/>
      <c r="Q12" s="60"/>
      <c r="R12" s="60"/>
      <c r="S12" s="60"/>
      <c r="T12" s="60"/>
      <c r="U12" s="60"/>
      <c r="V12" s="60"/>
      <c r="W12" s="60">
        <v>-25988607</v>
      </c>
      <c r="X12" s="60">
        <v>-68038657</v>
      </c>
      <c r="Y12" s="60">
        <v>42050050</v>
      </c>
      <c r="Z12" s="140">
        <v>-61.8</v>
      </c>
      <c r="AA12" s="62">
        <v>-120821548</v>
      </c>
    </row>
    <row r="13" spans="1:27" ht="13.5">
      <c r="A13" s="249" t="s">
        <v>40</v>
      </c>
      <c r="B13" s="182"/>
      <c r="C13" s="155">
        <v>-5382137</v>
      </c>
      <c r="D13" s="155"/>
      <c r="E13" s="59">
        <v>-2382000</v>
      </c>
      <c r="F13" s="60">
        <v>-2382000</v>
      </c>
      <c r="G13" s="60">
        <v>-3877</v>
      </c>
      <c r="H13" s="60">
        <v>-6621</v>
      </c>
      <c r="I13" s="60"/>
      <c r="J13" s="60">
        <v>-10498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-10498</v>
      </c>
      <c r="X13" s="60">
        <v>-1252002</v>
      </c>
      <c r="Y13" s="60">
        <v>1241504</v>
      </c>
      <c r="Z13" s="140">
        <v>-99.16</v>
      </c>
      <c r="AA13" s="62">
        <v>-2382000</v>
      </c>
    </row>
    <row r="14" spans="1:27" ht="13.5">
      <c r="A14" s="249" t="s">
        <v>42</v>
      </c>
      <c r="B14" s="182"/>
      <c r="C14" s="155">
        <v>-3014720</v>
      </c>
      <c r="D14" s="155"/>
      <c r="E14" s="59">
        <v>-5763131</v>
      </c>
      <c r="F14" s="60">
        <v>-5763131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-2881566</v>
      </c>
      <c r="Y14" s="60">
        <v>2881566</v>
      </c>
      <c r="Z14" s="140">
        <v>-100</v>
      </c>
      <c r="AA14" s="62">
        <v>-5763131</v>
      </c>
    </row>
    <row r="15" spans="1:27" ht="13.5">
      <c r="A15" s="250" t="s">
        <v>184</v>
      </c>
      <c r="B15" s="251"/>
      <c r="C15" s="168">
        <f aca="true" t="shared" si="0" ref="C15:Y15">SUM(C6:C14)</f>
        <v>6944761</v>
      </c>
      <c r="D15" s="168">
        <f>SUM(D6:D14)</f>
        <v>0</v>
      </c>
      <c r="E15" s="72">
        <f t="shared" si="0"/>
        <v>58994043</v>
      </c>
      <c r="F15" s="73">
        <f t="shared" si="0"/>
        <v>58994043</v>
      </c>
      <c r="G15" s="73">
        <f t="shared" si="0"/>
        <v>17049742</v>
      </c>
      <c r="H15" s="73">
        <f t="shared" si="0"/>
        <v>-3390106</v>
      </c>
      <c r="I15" s="73">
        <f t="shared" si="0"/>
        <v>-1332424</v>
      </c>
      <c r="J15" s="73">
        <f t="shared" si="0"/>
        <v>12327212</v>
      </c>
      <c r="K15" s="73">
        <f t="shared" si="0"/>
        <v>-1811049</v>
      </c>
      <c r="L15" s="73">
        <f t="shared" si="0"/>
        <v>0</v>
      </c>
      <c r="M15" s="73">
        <f t="shared" si="0"/>
        <v>0</v>
      </c>
      <c r="N15" s="73">
        <f t="shared" si="0"/>
        <v>-1811049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10516163</v>
      </c>
      <c r="X15" s="73">
        <f t="shared" si="0"/>
        <v>34711487</v>
      </c>
      <c r="Y15" s="73">
        <f t="shared" si="0"/>
        <v>-24195324</v>
      </c>
      <c r="Z15" s="170">
        <f>+IF(X15&lt;&gt;0,+(Y15/X15)*100,0)</f>
        <v>-69.70408383829826</v>
      </c>
      <c r="AA15" s="74">
        <f>SUM(AA6:AA14)</f>
        <v>58994043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-3847773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-20412210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10065481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-72435712</v>
      </c>
      <c r="F24" s="60">
        <v>-72435712</v>
      </c>
      <c r="G24" s="60">
        <v>-3680717</v>
      </c>
      <c r="H24" s="60">
        <v>-5700738</v>
      </c>
      <c r="I24" s="60"/>
      <c r="J24" s="60">
        <v>-9381455</v>
      </c>
      <c r="K24" s="60">
        <v>-5310218</v>
      </c>
      <c r="L24" s="60"/>
      <c r="M24" s="60"/>
      <c r="N24" s="60">
        <v>-5310218</v>
      </c>
      <c r="O24" s="60"/>
      <c r="P24" s="60"/>
      <c r="Q24" s="60"/>
      <c r="R24" s="60"/>
      <c r="S24" s="60"/>
      <c r="T24" s="60"/>
      <c r="U24" s="60"/>
      <c r="V24" s="60"/>
      <c r="W24" s="60">
        <v>-14691673</v>
      </c>
      <c r="X24" s="60">
        <v>-39042849</v>
      </c>
      <c r="Y24" s="60">
        <v>24351176</v>
      </c>
      <c r="Z24" s="140">
        <v>-62.37</v>
      </c>
      <c r="AA24" s="62">
        <v>-72435712</v>
      </c>
    </row>
    <row r="25" spans="1:27" ht="13.5">
      <c r="A25" s="250" t="s">
        <v>191</v>
      </c>
      <c r="B25" s="251"/>
      <c r="C25" s="168">
        <f aca="true" t="shared" si="1" ref="C25:Y25">SUM(C19:C24)</f>
        <v>-14194502</v>
      </c>
      <c r="D25" s="168">
        <f>SUM(D19:D24)</f>
        <v>0</v>
      </c>
      <c r="E25" s="72">
        <f t="shared" si="1"/>
        <v>-72435712</v>
      </c>
      <c r="F25" s="73">
        <f t="shared" si="1"/>
        <v>-72435712</v>
      </c>
      <c r="G25" s="73">
        <f t="shared" si="1"/>
        <v>-3680717</v>
      </c>
      <c r="H25" s="73">
        <f t="shared" si="1"/>
        <v>-5700738</v>
      </c>
      <c r="I25" s="73">
        <f t="shared" si="1"/>
        <v>0</v>
      </c>
      <c r="J25" s="73">
        <f t="shared" si="1"/>
        <v>-9381455</v>
      </c>
      <c r="K25" s="73">
        <f t="shared" si="1"/>
        <v>-5310218</v>
      </c>
      <c r="L25" s="73">
        <f t="shared" si="1"/>
        <v>0</v>
      </c>
      <c r="M25" s="73">
        <f t="shared" si="1"/>
        <v>0</v>
      </c>
      <c r="N25" s="73">
        <f t="shared" si="1"/>
        <v>-5310218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-14691673</v>
      </c>
      <c r="X25" s="73">
        <f t="shared" si="1"/>
        <v>-39042849</v>
      </c>
      <c r="Y25" s="73">
        <f t="shared" si="1"/>
        <v>24351176</v>
      </c>
      <c r="Z25" s="170">
        <f>+IF(X25&lt;&gt;0,+(Y25/X25)*100,0)</f>
        <v>-62.37038695613633</v>
      </c>
      <c r="AA25" s="74">
        <f>SUM(AA19:AA24)</f>
        <v>-72435712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>
        <v>3000000</v>
      </c>
      <c r="L29" s="60"/>
      <c r="M29" s="60"/>
      <c r="N29" s="60">
        <v>3000000</v>
      </c>
      <c r="O29" s="60"/>
      <c r="P29" s="60"/>
      <c r="Q29" s="60"/>
      <c r="R29" s="60"/>
      <c r="S29" s="60"/>
      <c r="T29" s="60"/>
      <c r="U29" s="60"/>
      <c r="V29" s="60"/>
      <c r="W29" s="60">
        <v>3000000</v>
      </c>
      <c r="X29" s="60"/>
      <c r="Y29" s="60">
        <v>3000000</v>
      </c>
      <c r="Z29" s="140"/>
      <c r="AA29" s="62"/>
    </row>
    <row r="30" spans="1:27" ht="13.5">
      <c r="A30" s="249" t="s">
        <v>194</v>
      </c>
      <c r="B30" s="182"/>
      <c r="C30" s="155">
        <v>4898065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401904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272000</v>
      </c>
      <c r="F33" s="60">
        <v>272000</v>
      </c>
      <c r="G33" s="60">
        <v>-68837</v>
      </c>
      <c r="H33" s="60"/>
      <c r="I33" s="60"/>
      <c r="J33" s="60">
        <v>-68837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-68837</v>
      </c>
      <c r="X33" s="60">
        <v>136000</v>
      </c>
      <c r="Y33" s="60">
        <v>-204837</v>
      </c>
      <c r="Z33" s="140">
        <v>-150.62</v>
      </c>
      <c r="AA33" s="62">
        <v>272000</v>
      </c>
    </row>
    <row r="34" spans="1:27" ht="13.5">
      <c r="A34" s="250" t="s">
        <v>197</v>
      </c>
      <c r="B34" s="251"/>
      <c r="C34" s="168">
        <f aca="true" t="shared" si="2" ref="C34:Y34">SUM(C29:C33)</f>
        <v>5299969</v>
      </c>
      <c r="D34" s="168">
        <f>SUM(D29:D33)</f>
        <v>0</v>
      </c>
      <c r="E34" s="72">
        <f t="shared" si="2"/>
        <v>272000</v>
      </c>
      <c r="F34" s="73">
        <f t="shared" si="2"/>
        <v>272000</v>
      </c>
      <c r="G34" s="73">
        <f t="shared" si="2"/>
        <v>-68837</v>
      </c>
      <c r="H34" s="73">
        <f t="shared" si="2"/>
        <v>0</v>
      </c>
      <c r="I34" s="73">
        <f t="shared" si="2"/>
        <v>0</v>
      </c>
      <c r="J34" s="73">
        <f t="shared" si="2"/>
        <v>-68837</v>
      </c>
      <c r="K34" s="73">
        <f t="shared" si="2"/>
        <v>3000000</v>
      </c>
      <c r="L34" s="73">
        <f t="shared" si="2"/>
        <v>0</v>
      </c>
      <c r="M34" s="73">
        <f t="shared" si="2"/>
        <v>0</v>
      </c>
      <c r="N34" s="73">
        <f t="shared" si="2"/>
        <v>3000000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2931163</v>
      </c>
      <c r="X34" s="73">
        <f t="shared" si="2"/>
        <v>136000</v>
      </c>
      <c r="Y34" s="73">
        <f t="shared" si="2"/>
        <v>2795163</v>
      </c>
      <c r="Z34" s="170">
        <f>+IF(X34&lt;&gt;0,+(Y34/X34)*100,0)</f>
        <v>2055.266911764706</v>
      </c>
      <c r="AA34" s="74">
        <f>SUM(AA29:AA33)</f>
        <v>272000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-1949772</v>
      </c>
      <c r="D36" s="153">
        <f>+D15+D25+D34</f>
        <v>0</v>
      </c>
      <c r="E36" s="99">
        <f t="shared" si="3"/>
        <v>-13169669</v>
      </c>
      <c r="F36" s="100">
        <f t="shared" si="3"/>
        <v>-13169669</v>
      </c>
      <c r="G36" s="100">
        <f t="shared" si="3"/>
        <v>13300188</v>
      </c>
      <c r="H36" s="100">
        <f t="shared" si="3"/>
        <v>-9090844</v>
      </c>
      <c r="I36" s="100">
        <f t="shared" si="3"/>
        <v>-1332424</v>
      </c>
      <c r="J36" s="100">
        <f t="shared" si="3"/>
        <v>2876920</v>
      </c>
      <c r="K36" s="100">
        <f t="shared" si="3"/>
        <v>-4121267</v>
      </c>
      <c r="L36" s="100">
        <f t="shared" si="3"/>
        <v>0</v>
      </c>
      <c r="M36" s="100">
        <f t="shared" si="3"/>
        <v>0</v>
      </c>
      <c r="N36" s="100">
        <f t="shared" si="3"/>
        <v>-4121267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-1244347</v>
      </c>
      <c r="X36" s="100">
        <f t="shared" si="3"/>
        <v>-4195362</v>
      </c>
      <c r="Y36" s="100">
        <f t="shared" si="3"/>
        <v>2951015</v>
      </c>
      <c r="Z36" s="137">
        <f>+IF(X36&lt;&gt;0,+(Y36/X36)*100,0)</f>
        <v>-70.33993729265794</v>
      </c>
      <c r="AA36" s="102">
        <f>+AA15+AA25+AA34</f>
        <v>-13169669</v>
      </c>
    </row>
    <row r="37" spans="1:27" ht="13.5">
      <c r="A37" s="249" t="s">
        <v>199</v>
      </c>
      <c r="B37" s="182"/>
      <c r="C37" s="153">
        <v>201754</v>
      </c>
      <c r="D37" s="153"/>
      <c r="E37" s="99"/>
      <c r="F37" s="100"/>
      <c r="G37" s="100">
        <v>-2174706</v>
      </c>
      <c r="H37" s="100">
        <v>11125482</v>
      </c>
      <c r="I37" s="100">
        <v>2034638</v>
      </c>
      <c r="J37" s="100">
        <v>-2174706</v>
      </c>
      <c r="K37" s="100">
        <v>702214</v>
      </c>
      <c r="L37" s="100"/>
      <c r="M37" s="100"/>
      <c r="N37" s="100">
        <v>702214</v>
      </c>
      <c r="O37" s="100"/>
      <c r="P37" s="100"/>
      <c r="Q37" s="100"/>
      <c r="R37" s="100"/>
      <c r="S37" s="100"/>
      <c r="T37" s="100"/>
      <c r="U37" s="100"/>
      <c r="V37" s="100"/>
      <c r="W37" s="100">
        <v>-2174706</v>
      </c>
      <c r="X37" s="100"/>
      <c r="Y37" s="100">
        <v>-2174706</v>
      </c>
      <c r="Z37" s="137"/>
      <c r="AA37" s="102"/>
    </row>
    <row r="38" spans="1:27" ht="13.5">
      <c r="A38" s="269" t="s">
        <v>200</v>
      </c>
      <c r="B38" s="256"/>
      <c r="C38" s="257">
        <v>-1748018</v>
      </c>
      <c r="D38" s="257"/>
      <c r="E38" s="258">
        <v>-13169669</v>
      </c>
      <c r="F38" s="259">
        <v>-13169669</v>
      </c>
      <c r="G38" s="259">
        <v>11125482</v>
      </c>
      <c r="H38" s="259">
        <v>2034638</v>
      </c>
      <c r="I38" s="259">
        <v>702214</v>
      </c>
      <c r="J38" s="259">
        <v>702214</v>
      </c>
      <c r="K38" s="259">
        <v>-3419053</v>
      </c>
      <c r="L38" s="259"/>
      <c r="M38" s="259"/>
      <c r="N38" s="259">
        <v>-3419053</v>
      </c>
      <c r="O38" s="259"/>
      <c r="P38" s="259"/>
      <c r="Q38" s="259"/>
      <c r="R38" s="259"/>
      <c r="S38" s="259"/>
      <c r="T38" s="259"/>
      <c r="U38" s="259"/>
      <c r="V38" s="259"/>
      <c r="W38" s="259">
        <v>-3419053</v>
      </c>
      <c r="X38" s="259">
        <v>-4195362</v>
      </c>
      <c r="Y38" s="259">
        <v>776309</v>
      </c>
      <c r="Z38" s="260">
        <v>-18.5</v>
      </c>
      <c r="AA38" s="261">
        <v>-13169669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34113495</v>
      </c>
      <c r="D5" s="200">
        <f t="shared" si="0"/>
        <v>0</v>
      </c>
      <c r="E5" s="106">
        <f t="shared" si="0"/>
        <v>72435713</v>
      </c>
      <c r="F5" s="106">
        <f t="shared" si="0"/>
        <v>72435713</v>
      </c>
      <c r="G5" s="106">
        <f t="shared" si="0"/>
        <v>3680717</v>
      </c>
      <c r="H5" s="106">
        <f t="shared" si="0"/>
        <v>5700737</v>
      </c>
      <c r="I5" s="106">
        <f t="shared" si="0"/>
        <v>0</v>
      </c>
      <c r="J5" s="106">
        <f t="shared" si="0"/>
        <v>9381454</v>
      </c>
      <c r="K5" s="106">
        <f t="shared" si="0"/>
        <v>5310217</v>
      </c>
      <c r="L5" s="106">
        <f t="shared" si="0"/>
        <v>0</v>
      </c>
      <c r="M5" s="106">
        <f t="shared" si="0"/>
        <v>0</v>
      </c>
      <c r="N5" s="106">
        <f t="shared" si="0"/>
        <v>5310217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14691671</v>
      </c>
      <c r="X5" s="106">
        <f t="shared" si="0"/>
        <v>36217857</v>
      </c>
      <c r="Y5" s="106">
        <f t="shared" si="0"/>
        <v>-21526186</v>
      </c>
      <c r="Z5" s="201">
        <f>+IF(X5&lt;&gt;0,+(Y5/X5)*100,0)</f>
        <v>-59.43528353982954</v>
      </c>
      <c r="AA5" s="199">
        <f>SUM(AA11:AA18)</f>
        <v>72435713</v>
      </c>
    </row>
    <row r="6" spans="1:27" ht="13.5">
      <c r="A6" s="291" t="s">
        <v>204</v>
      </c>
      <c r="B6" s="142"/>
      <c r="C6" s="62">
        <v>6601025</v>
      </c>
      <c r="D6" s="156"/>
      <c r="E6" s="60">
        <v>10267792</v>
      </c>
      <c r="F6" s="60">
        <v>10267792</v>
      </c>
      <c r="G6" s="60">
        <v>1275101</v>
      </c>
      <c r="H6" s="60">
        <v>2885612</v>
      </c>
      <c r="I6" s="60"/>
      <c r="J6" s="60">
        <v>4160713</v>
      </c>
      <c r="K6" s="60">
        <v>1730428</v>
      </c>
      <c r="L6" s="60"/>
      <c r="M6" s="60"/>
      <c r="N6" s="60">
        <v>1730428</v>
      </c>
      <c r="O6" s="60"/>
      <c r="P6" s="60"/>
      <c r="Q6" s="60"/>
      <c r="R6" s="60"/>
      <c r="S6" s="60"/>
      <c r="T6" s="60"/>
      <c r="U6" s="60"/>
      <c r="V6" s="60"/>
      <c r="W6" s="60">
        <v>5891141</v>
      </c>
      <c r="X6" s="60">
        <v>5133896</v>
      </c>
      <c r="Y6" s="60">
        <v>757245</v>
      </c>
      <c r="Z6" s="140">
        <v>14.75</v>
      </c>
      <c r="AA6" s="155">
        <v>10267792</v>
      </c>
    </row>
    <row r="7" spans="1:27" ht="13.5">
      <c r="A7" s="291" t="s">
        <v>205</v>
      </c>
      <c r="B7" s="142"/>
      <c r="C7" s="62"/>
      <c r="D7" s="156"/>
      <c r="E7" s="60">
        <v>3665512</v>
      </c>
      <c r="F7" s="60">
        <v>3665512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1832756</v>
      </c>
      <c r="Y7" s="60">
        <v>-1832756</v>
      </c>
      <c r="Z7" s="140">
        <v>-100</v>
      </c>
      <c r="AA7" s="155">
        <v>3665512</v>
      </c>
    </row>
    <row r="8" spans="1:27" ht="13.5">
      <c r="A8" s="291" t="s">
        <v>206</v>
      </c>
      <c r="B8" s="142"/>
      <c r="C8" s="62">
        <v>16534623</v>
      </c>
      <c r="D8" s="156"/>
      <c r="E8" s="60">
        <v>47730000</v>
      </c>
      <c r="F8" s="60">
        <v>47730000</v>
      </c>
      <c r="G8" s="60">
        <v>2000000</v>
      </c>
      <c r="H8" s="60">
        <v>2354592</v>
      </c>
      <c r="I8" s="60"/>
      <c r="J8" s="60">
        <v>4354592</v>
      </c>
      <c r="K8" s="60">
        <v>3579789</v>
      </c>
      <c r="L8" s="60"/>
      <c r="M8" s="60"/>
      <c r="N8" s="60">
        <v>3579789</v>
      </c>
      <c r="O8" s="60"/>
      <c r="P8" s="60"/>
      <c r="Q8" s="60"/>
      <c r="R8" s="60"/>
      <c r="S8" s="60"/>
      <c r="T8" s="60"/>
      <c r="U8" s="60"/>
      <c r="V8" s="60"/>
      <c r="W8" s="60">
        <v>7934381</v>
      </c>
      <c r="X8" s="60">
        <v>23865000</v>
      </c>
      <c r="Y8" s="60">
        <v>-15930619</v>
      </c>
      <c r="Z8" s="140">
        <v>-66.75</v>
      </c>
      <c r="AA8" s="155">
        <v>47730000</v>
      </c>
    </row>
    <row r="9" spans="1:27" ht="13.5">
      <c r="A9" s="291" t="s">
        <v>207</v>
      </c>
      <c r="B9" s="142"/>
      <c r="C9" s="62">
        <v>4643109</v>
      </c>
      <c r="D9" s="156"/>
      <c r="E9" s="60"/>
      <c r="F9" s="60"/>
      <c r="G9" s="60">
        <v>341709</v>
      </c>
      <c r="H9" s="60"/>
      <c r="I9" s="60"/>
      <c r="J9" s="60">
        <v>341709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341709</v>
      </c>
      <c r="X9" s="60"/>
      <c r="Y9" s="60">
        <v>341709</v>
      </c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27778757</v>
      </c>
      <c r="D11" s="294">
        <f t="shared" si="1"/>
        <v>0</v>
      </c>
      <c r="E11" s="295">
        <f t="shared" si="1"/>
        <v>61663304</v>
      </c>
      <c r="F11" s="295">
        <f t="shared" si="1"/>
        <v>61663304</v>
      </c>
      <c r="G11" s="295">
        <f t="shared" si="1"/>
        <v>3616810</v>
      </c>
      <c r="H11" s="295">
        <f t="shared" si="1"/>
        <v>5240204</v>
      </c>
      <c r="I11" s="295">
        <f t="shared" si="1"/>
        <v>0</v>
      </c>
      <c r="J11" s="295">
        <f t="shared" si="1"/>
        <v>8857014</v>
      </c>
      <c r="K11" s="295">
        <f t="shared" si="1"/>
        <v>5310217</v>
      </c>
      <c r="L11" s="295">
        <f t="shared" si="1"/>
        <v>0</v>
      </c>
      <c r="M11" s="295">
        <f t="shared" si="1"/>
        <v>0</v>
      </c>
      <c r="N11" s="295">
        <f t="shared" si="1"/>
        <v>5310217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14167231</v>
      </c>
      <c r="X11" s="295">
        <f t="shared" si="1"/>
        <v>30831652</v>
      </c>
      <c r="Y11" s="295">
        <f t="shared" si="1"/>
        <v>-16664421</v>
      </c>
      <c r="Z11" s="296">
        <f>+IF(X11&lt;&gt;0,+(Y11/X11)*100,0)</f>
        <v>-54.049718127332255</v>
      </c>
      <c r="AA11" s="297">
        <f>SUM(AA6:AA10)</f>
        <v>61663304</v>
      </c>
    </row>
    <row r="12" spans="1:27" ht="13.5">
      <c r="A12" s="298" t="s">
        <v>210</v>
      </c>
      <c r="B12" s="136"/>
      <c r="C12" s="62">
        <v>2779565</v>
      </c>
      <c r="D12" s="156"/>
      <c r="E12" s="60">
        <v>3564596</v>
      </c>
      <c r="F12" s="60">
        <v>3564596</v>
      </c>
      <c r="G12" s="60">
        <v>63907</v>
      </c>
      <c r="H12" s="60">
        <v>460533</v>
      </c>
      <c r="I12" s="60"/>
      <c r="J12" s="60">
        <v>524440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524440</v>
      </c>
      <c r="X12" s="60">
        <v>1782298</v>
      </c>
      <c r="Y12" s="60">
        <v>-1257858</v>
      </c>
      <c r="Z12" s="140">
        <v>-70.58</v>
      </c>
      <c r="AA12" s="155">
        <v>3564596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3555173</v>
      </c>
      <c r="D15" s="156"/>
      <c r="E15" s="60">
        <v>7207813</v>
      </c>
      <c r="F15" s="60">
        <v>7207813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3603907</v>
      </c>
      <c r="Y15" s="60">
        <v>-3603907</v>
      </c>
      <c r="Z15" s="140">
        <v>-100</v>
      </c>
      <c r="AA15" s="155">
        <v>7207813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6601025</v>
      </c>
      <c r="D36" s="156">
        <f t="shared" si="4"/>
        <v>0</v>
      </c>
      <c r="E36" s="60">
        <f t="shared" si="4"/>
        <v>10267792</v>
      </c>
      <c r="F36" s="60">
        <f t="shared" si="4"/>
        <v>10267792</v>
      </c>
      <c r="G36" s="60">
        <f t="shared" si="4"/>
        <v>1275101</v>
      </c>
      <c r="H36" s="60">
        <f t="shared" si="4"/>
        <v>2885612</v>
      </c>
      <c r="I36" s="60">
        <f t="shared" si="4"/>
        <v>0</v>
      </c>
      <c r="J36" s="60">
        <f t="shared" si="4"/>
        <v>4160713</v>
      </c>
      <c r="K36" s="60">
        <f t="shared" si="4"/>
        <v>1730428</v>
      </c>
      <c r="L36" s="60">
        <f t="shared" si="4"/>
        <v>0</v>
      </c>
      <c r="M36" s="60">
        <f t="shared" si="4"/>
        <v>0</v>
      </c>
      <c r="N36" s="60">
        <f t="shared" si="4"/>
        <v>1730428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5891141</v>
      </c>
      <c r="X36" s="60">
        <f t="shared" si="4"/>
        <v>5133896</v>
      </c>
      <c r="Y36" s="60">
        <f t="shared" si="4"/>
        <v>757245</v>
      </c>
      <c r="Z36" s="140">
        <f aca="true" t="shared" si="5" ref="Z36:Z49">+IF(X36&lt;&gt;0,+(Y36/X36)*100,0)</f>
        <v>14.749909230728475</v>
      </c>
      <c r="AA36" s="155">
        <f>AA6+AA21</f>
        <v>10267792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3665512</v>
      </c>
      <c r="F37" s="60">
        <f t="shared" si="4"/>
        <v>3665512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1832756</v>
      </c>
      <c r="Y37" s="60">
        <f t="shared" si="4"/>
        <v>-1832756</v>
      </c>
      <c r="Z37" s="140">
        <f t="shared" si="5"/>
        <v>-100</v>
      </c>
      <c r="AA37" s="155">
        <f>AA7+AA22</f>
        <v>3665512</v>
      </c>
    </row>
    <row r="38" spans="1:27" ht="13.5">
      <c r="A38" s="291" t="s">
        <v>206</v>
      </c>
      <c r="B38" s="142"/>
      <c r="C38" s="62">
        <f t="shared" si="4"/>
        <v>16534623</v>
      </c>
      <c r="D38" s="156">
        <f t="shared" si="4"/>
        <v>0</v>
      </c>
      <c r="E38" s="60">
        <f t="shared" si="4"/>
        <v>47730000</v>
      </c>
      <c r="F38" s="60">
        <f t="shared" si="4"/>
        <v>47730000</v>
      </c>
      <c r="G38" s="60">
        <f t="shared" si="4"/>
        <v>2000000</v>
      </c>
      <c r="H38" s="60">
        <f t="shared" si="4"/>
        <v>2354592</v>
      </c>
      <c r="I38" s="60">
        <f t="shared" si="4"/>
        <v>0</v>
      </c>
      <c r="J38" s="60">
        <f t="shared" si="4"/>
        <v>4354592</v>
      </c>
      <c r="K38" s="60">
        <f t="shared" si="4"/>
        <v>3579789</v>
      </c>
      <c r="L38" s="60">
        <f t="shared" si="4"/>
        <v>0</v>
      </c>
      <c r="M38" s="60">
        <f t="shared" si="4"/>
        <v>0</v>
      </c>
      <c r="N38" s="60">
        <f t="shared" si="4"/>
        <v>3579789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7934381</v>
      </c>
      <c r="X38" s="60">
        <f t="shared" si="4"/>
        <v>23865000</v>
      </c>
      <c r="Y38" s="60">
        <f t="shared" si="4"/>
        <v>-15930619</v>
      </c>
      <c r="Z38" s="140">
        <f t="shared" si="5"/>
        <v>-66.75306515818143</v>
      </c>
      <c r="AA38" s="155">
        <f>AA8+AA23</f>
        <v>47730000</v>
      </c>
    </row>
    <row r="39" spans="1:27" ht="13.5">
      <c r="A39" s="291" t="s">
        <v>207</v>
      </c>
      <c r="B39" s="142"/>
      <c r="C39" s="62">
        <f t="shared" si="4"/>
        <v>4643109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341709</v>
      </c>
      <c r="H39" s="60">
        <f t="shared" si="4"/>
        <v>0</v>
      </c>
      <c r="I39" s="60">
        <f t="shared" si="4"/>
        <v>0</v>
      </c>
      <c r="J39" s="60">
        <f t="shared" si="4"/>
        <v>341709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341709</v>
      </c>
      <c r="X39" s="60">
        <f t="shared" si="4"/>
        <v>0</v>
      </c>
      <c r="Y39" s="60">
        <f t="shared" si="4"/>
        <v>341709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27778757</v>
      </c>
      <c r="D41" s="294">
        <f t="shared" si="6"/>
        <v>0</v>
      </c>
      <c r="E41" s="295">
        <f t="shared" si="6"/>
        <v>61663304</v>
      </c>
      <c r="F41" s="295">
        <f t="shared" si="6"/>
        <v>61663304</v>
      </c>
      <c r="G41" s="295">
        <f t="shared" si="6"/>
        <v>3616810</v>
      </c>
      <c r="H41" s="295">
        <f t="shared" si="6"/>
        <v>5240204</v>
      </c>
      <c r="I41" s="295">
        <f t="shared" si="6"/>
        <v>0</v>
      </c>
      <c r="J41" s="295">
        <f t="shared" si="6"/>
        <v>8857014</v>
      </c>
      <c r="K41" s="295">
        <f t="shared" si="6"/>
        <v>5310217</v>
      </c>
      <c r="L41" s="295">
        <f t="shared" si="6"/>
        <v>0</v>
      </c>
      <c r="M41" s="295">
        <f t="shared" si="6"/>
        <v>0</v>
      </c>
      <c r="N41" s="295">
        <f t="shared" si="6"/>
        <v>5310217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14167231</v>
      </c>
      <c r="X41" s="295">
        <f t="shared" si="6"/>
        <v>30831652</v>
      </c>
      <c r="Y41" s="295">
        <f t="shared" si="6"/>
        <v>-16664421</v>
      </c>
      <c r="Z41" s="296">
        <f t="shared" si="5"/>
        <v>-54.049718127332255</v>
      </c>
      <c r="AA41" s="297">
        <f>SUM(AA36:AA40)</f>
        <v>61663304</v>
      </c>
    </row>
    <row r="42" spans="1:27" ht="13.5">
      <c r="A42" s="298" t="s">
        <v>210</v>
      </c>
      <c r="B42" s="136"/>
      <c r="C42" s="95">
        <f aca="true" t="shared" si="7" ref="C42:Y48">C12+C27</f>
        <v>2779565</v>
      </c>
      <c r="D42" s="129">
        <f t="shared" si="7"/>
        <v>0</v>
      </c>
      <c r="E42" s="54">
        <f t="shared" si="7"/>
        <v>3564596</v>
      </c>
      <c r="F42" s="54">
        <f t="shared" si="7"/>
        <v>3564596</v>
      </c>
      <c r="G42" s="54">
        <f t="shared" si="7"/>
        <v>63907</v>
      </c>
      <c r="H42" s="54">
        <f t="shared" si="7"/>
        <v>460533</v>
      </c>
      <c r="I42" s="54">
        <f t="shared" si="7"/>
        <v>0</v>
      </c>
      <c r="J42" s="54">
        <f t="shared" si="7"/>
        <v>524440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524440</v>
      </c>
      <c r="X42" s="54">
        <f t="shared" si="7"/>
        <v>1782298</v>
      </c>
      <c r="Y42" s="54">
        <f t="shared" si="7"/>
        <v>-1257858</v>
      </c>
      <c r="Z42" s="184">
        <f t="shared" si="5"/>
        <v>-70.575066571359</v>
      </c>
      <c r="AA42" s="130">
        <f aca="true" t="shared" si="8" ref="AA42:AA48">AA12+AA27</f>
        <v>3564596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3555173</v>
      </c>
      <c r="D45" s="129">
        <f t="shared" si="7"/>
        <v>0</v>
      </c>
      <c r="E45" s="54">
        <f t="shared" si="7"/>
        <v>7207813</v>
      </c>
      <c r="F45" s="54">
        <f t="shared" si="7"/>
        <v>7207813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3603907</v>
      </c>
      <c r="Y45" s="54">
        <f t="shared" si="7"/>
        <v>-3603907</v>
      </c>
      <c r="Z45" s="184">
        <f t="shared" si="5"/>
        <v>-100</v>
      </c>
      <c r="AA45" s="130">
        <f t="shared" si="8"/>
        <v>7207813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34113495</v>
      </c>
      <c r="D49" s="218">
        <f t="shared" si="9"/>
        <v>0</v>
      </c>
      <c r="E49" s="220">
        <f t="shared" si="9"/>
        <v>72435713</v>
      </c>
      <c r="F49" s="220">
        <f t="shared" si="9"/>
        <v>72435713</v>
      </c>
      <c r="G49" s="220">
        <f t="shared" si="9"/>
        <v>3680717</v>
      </c>
      <c r="H49" s="220">
        <f t="shared" si="9"/>
        <v>5700737</v>
      </c>
      <c r="I49" s="220">
        <f t="shared" si="9"/>
        <v>0</v>
      </c>
      <c r="J49" s="220">
        <f t="shared" si="9"/>
        <v>9381454</v>
      </c>
      <c r="K49" s="220">
        <f t="shared" si="9"/>
        <v>5310217</v>
      </c>
      <c r="L49" s="220">
        <f t="shared" si="9"/>
        <v>0</v>
      </c>
      <c r="M49" s="220">
        <f t="shared" si="9"/>
        <v>0</v>
      </c>
      <c r="N49" s="220">
        <f t="shared" si="9"/>
        <v>5310217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14691671</v>
      </c>
      <c r="X49" s="220">
        <f t="shared" si="9"/>
        <v>36217857</v>
      </c>
      <c r="Y49" s="220">
        <f t="shared" si="9"/>
        <v>-21526186</v>
      </c>
      <c r="Z49" s="221">
        <f t="shared" si="5"/>
        <v>-59.43528353982954</v>
      </c>
      <c r="AA49" s="222">
        <f>SUM(AA41:AA48)</f>
        <v>72435713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8869837</v>
      </c>
      <c r="F51" s="54">
        <f t="shared" si="10"/>
        <v>8869837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4434919</v>
      </c>
      <c r="Y51" s="54">
        <f t="shared" si="10"/>
        <v>-4434919</v>
      </c>
      <c r="Z51" s="184">
        <f>+IF(X51&lt;&gt;0,+(Y51/X51)*100,0)</f>
        <v>-100</v>
      </c>
      <c r="AA51" s="130">
        <f>SUM(AA57:AA61)</f>
        <v>8869837</v>
      </c>
    </row>
    <row r="52" spans="1:27" ht="13.5">
      <c r="A52" s="310" t="s">
        <v>204</v>
      </c>
      <c r="B52" s="142"/>
      <c r="C52" s="62"/>
      <c r="D52" s="156"/>
      <c r="E52" s="60">
        <v>268000</v>
      </c>
      <c r="F52" s="60">
        <v>268000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134000</v>
      </c>
      <c r="Y52" s="60">
        <v>-134000</v>
      </c>
      <c r="Z52" s="140">
        <v>-100</v>
      </c>
      <c r="AA52" s="155">
        <v>268000</v>
      </c>
    </row>
    <row r="53" spans="1:27" ht="13.5">
      <c r="A53" s="310" t="s">
        <v>205</v>
      </c>
      <c r="B53" s="142"/>
      <c r="C53" s="62"/>
      <c r="D53" s="156"/>
      <c r="E53" s="60">
        <v>3000000</v>
      </c>
      <c r="F53" s="60">
        <v>3000000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1500000</v>
      </c>
      <c r="Y53" s="60">
        <v>-1500000</v>
      </c>
      <c r="Z53" s="140">
        <v>-100</v>
      </c>
      <c r="AA53" s="155">
        <v>3000000</v>
      </c>
    </row>
    <row r="54" spans="1:27" ht="13.5">
      <c r="A54" s="310" t="s">
        <v>206</v>
      </c>
      <c r="B54" s="142"/>
      <c r="C54" s="62"/>
      <c r="D54" s="156"/>
      <c r="E54" s="60">
        <v>300000</v>
      </c>
      <c r="F54" s="60">
        <v>300000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150000</v>
      </c>
      <c r="Y54" s="60">
        <v>-150000</v>
      </c>
      <c r="Z54" s="140">
        <v>-100</v>
      </c>
      <c r="AA54" s="155">
        <v>300000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3568000</v>
      </c>
      <c r="F57" s="295">
        <f t="shared" si="11"/>
        <v>3568000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1784000</v>
      </c>
      <c r="Y57" s="295">
        <f t="shared" si="11"/>
        <v>-1784000</v>
      </c>
      <c r="Z57" s="296">
        <f>+IF(X57&lt;&gt;0,+(Y57/X57)*100,0)</f>
        <v>-100</v>
      </c>
      <c r="AA57" s="297">
        <f>SUM(AA52:AA56)</f>
        <v>3568000</v>
      </c>
    </row>
    <row r="58" spans="1:27" ht="13.5">
      <c r="A58" s="311" t="s">
        <v>210</v>
      </c>
      <c r="B58" s="136"/>
      <c r="C58" s="62"/>
      <c r="D58" s="156"/>
      <c r="E58" s="60">
        <v>272700</v>
      </c>
      <c r="F58" s="60">
        <v>272700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136350</v>
      </c>
      <c r="Y58" s="60">
        <v>-136350</v>
      </c>
      <c r="Z58" s="140">
        <v>-100</v>
      </c>
      <c r="AA58" s="155">
        <v>272700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5029137</v>
      </c>
      <c r="F61" s="60">
        <v>5029137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2514569</v>
      </c>
      <c r="Y61" s="60">
        <v>-2514569</v>
      </c>
      <c r="Z61" s="140">
        <v>-100</v>
      </c>
      <c r="AA61" s="155">
        <v>5029137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8869837</v>
      </c>
      <c r="F66" s="275"/>
      <c r="G66" s="275"/>
      <c r="H66" s="275"/>
      <c r="I66" s="275">
        <v>90858</v>
      </c>
      <c r="J66" s="275">
        <v>90858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90858</v>
      </c>
      <c r="X66" s="275"/>
      <c r="Y66" s="275">
        <v>90858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49447</v>
      </c>
      <c r="H68" s="60">
        <v>80138</v>
      </c>
      <c r="I68" s="60"/>
      <c r="J68" s="60">
        <v>129585</v>
      </c>
      <c r="K68" s="60">
        <v>136274</v>
      </c>
      <c r="L68" s="60"/>
      <c r="M68" s="60"/>
      <c r="N68" s="60">
        <v>136274</v>
      </c>
      <c r="O68" s="60"/>
      <c r="P68" s="60"/>
      <c r="Q68" s="60"/>
      <c r="R68" s="60"/>
      <c r="S68" s="60"/>
      <c r="T68" s="60"/>
      <c r="U68" s="60"/>
      <c r="V68" s="60"/>
      <c r="W68" s="60">
        <v>265859</v>
      </c>
      <c r="X68" s="60"/>
      <c r="Y68" s="60">
        <v>265859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8869837</v>
      </c>
      <c r="F69" s="220">
        <f t="shared" si="12"/>
        <v>0</v>
      </c>
      <c r="G69" s="220">
        <f t="shared" si="12"/>
        <v>49447</v>
      </c>
      <c r="H69" s="220">
        <f t="shared" si="12"/>
        <v>80138</v>
      </c>
      <c r="I69" s="220">
        <f t="shared" si="12"/>
        <v>90858</v>
      </c>
      <c r="J69" s="220">
        <f t="shared" si="12"/>
        <v>220443</v>
      </c>
      <c r="K69" s="220">
        <f t="shared" si="12"/>
        <v>136274</v>
      </c>
      <c r="L69" s="220">
        <f t="shared" si="12"/>
        <v>0</v>
      </c>
      <c r="M69" s="220">
        <f t="shared" si="12"/>
        <v>0</v>
      </c>
      <c r="N69" s="220">
        <f t="shared" si="12"/>
        <v>136274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356717</v>
      </c>
      <c r="X69" s="220">
        <f t="shared" si="12"/>
        <v>0</v>
      </c>
      <c r="Y69" s="220">
        <f t="shared" si="12"/>
        <v>356717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5742187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27778757</v>
      </c>
      <c r="D5" s="344">
        <f t="shared" si="0"/>
        <v>0</v>
      </c>
      <c r="E5" s="343">
        <f t="shared" si="0"/>
        <v>61663304</v>
      </c>
      <c r="F5" s="345">
        <f t="shared" si="0"/>
        <v>61663304</v>
      </c>
      <c r="G5" s="345">
        <f t="shared" si="0"/>
        <v>3616810</v>
      </c>
      <c r="H5" s="343">
        <f t="shared" si="0"/>
        <v>5240204</v>
      </c>
      <c r="I5" s="343">
        <f t="shared" si="0"/>
        <v>0</v>
      </c>
      <c r="J5" s="345">
        <f t="shared" si="0"/>
        <v>8857014</v>
      </c>
      <c r="K5" s="345">
        <f t="shared" si="0"/>
        <v>5310217</v>
      </c>
      <c r="L5" s="343">
        <f t="shared" si="0"/>
        <v>0</v>
      </c>
      <c r="M5" s="343">
        <f t="shared" si="0"/>
        <v>0</v>
      </c>
      <c r="N5" s="345">
        <f t="shared" si="0"/>
        <v>5310217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14167231</v>
      </c>
      <c r="X5" s="343">
        <f t="shared" si="0"/>
        <v>30831652</v>
      </c>
      <c r="Y5" s="345">
        <f t="shared" si="0"/>
        <v>-16664421</v>
      </c>
      <c r="Z5" s="346">
        <f>+IF(X5&lt;&gt;0,+(Y5/X5)*100,0)</f>
        <v>-54.049718127332255</v>
      </c>
      <c r="AA5" s="347">
        <f>+AA6+AA8+AA11+AA13+AA15</f>
        <v>61663304</v>
      </c>
    </row>
    <row r="6" spans="1:27" ht="13.5">
      <c r="A6" s="348" t="s">
        <v>204</v>
      </c>
      <c r="B6" s="142"/>
      <c r="C6" s="60">
        <f>+C7</f>
        <v>6601025</v>
      </c>
      <c r="D6" s="327">
        <f aca="true" t="shared" si="1" ref="D6:AA6">+D7</f>
        <v>0</v>
      </c>
      <c r="E6" s="60">
        <f t="shared" si="1"/>
        <v>10267792</v>
      </c>
      <c r="F6" s="59">
        <f t="shared" si="1"/>
        <v>10267792</v>
      </c>
      <c r="G6" s="59">
        <f t="shared" si="1"/>
        <v>1275101</v>
      </c>
      <c r="H6" s="60">
        <f t="shared" si="1"/>
        <v>2885612</v>
      </c>
      <c r="I6" s="60">
        <f t="shared" si="1"/>
        <v>0</v>
      </c>
      <c r="J6" s="59">
        <f t="shared" si="1"/>
        <v>4160713</v>
      </c>
      <c r="K6" s="59">
        <f t="shared" si="1"/>
        <v>1730428</v>
      </c>
      <c r="L6" s="60">
        <f t="shared" si="1"/>
        <v>0</v>
      </c>
      <c r="M6" s="60">
        <f t="shared" si="1"/>
        <v>0</v>
      </c>
      <c r="N6" s="59">
        <f t="shared" si="1"/>
        <v>1730428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5891141</v>
      </c>
      <c r="X6" s="60">
        <f t="shared" si="1"/>
        <v>5133896</v>
      </c>
      <c r="Y6" s="59">
        <f t="shared" si="1"/>
        <v>757245</v>
      </c>
      <c r="Z6" s="61">
        <f>+IF(X6&lt;&gt;0,+(Y6/X6)*100,0)</f>
        <v>14.749909230728475</v>
      </c>
      <c r="AA6" s="62">
        <f t="shared" si="1"/>
        <v>10267792</v>
      </c>
    </row>
    <row r="7" spans="1:27" ht="13.5">
      <c r="A7" s="291" t="s">
        <v>228</v>
      </c>
      <c r="B7" s="142"/>
      <c r="C7" s="60">
        <v>6601025</v>
      </c>
      <c r="D7" s="327"/>
      <c r="E7" s="60">
        <v>10267792</v>
      </c>
      <c r="F7" s="59">
        <v>10267792</v>
      </c>
      <c r="G7" s="59">
        <v>1275101</v>
      </c>
      <c r="H7" s="60">
        <v>2885612</v>
      </c>
      <c r="I7" s="60"/>
      <c r="J7" s="59">
        <v>4160713</v>
      </c>
      <c r="K7" s="59">
        <v>1730428</v>
      </c>
      <c r="L7" s="60"/>
      <c r="M7" s="60"/>
      <c r="N7" s="59">
        <v>1730428</v>
      </c>
      <c r="O7" s="59"/>
      <c r="P7" s="60"/>
      <c r="Q7" s="60"/>
      <c r="R7" s="59"/>
      <c r="S7" s="59"/>
      <c r="T7" s="60"/>
      <c r="U7" s="60"/>
      <c r="V7" s="59"/>
      <c r="W7" s="59">
        <v>5891141</v>
      </c>
      <c r="X7" s="60">
        <v>5133896</v>
      </c>
      <c r="Y7" s="59">
        <v>757245</v>
      </c>
      <c r="Z7" s="61">
        <v>14.75</v>
      </c>
      <c r="AA7" s="62">
        <v>10267792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3665512</v>
      </c>
      <c r="F8" s="59">
        <f t="shared" si="2"/>
        <v>3665512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1832756</v>
      </c>
      <c r="Y8" s="59">
        <f t="shared" si="2"/>
        <v>-1832756</v>
      </c>
      <c r="Z8" s="61">
        <f>+IF(X8&lt;&gt;0,+(Y8/X8)*100,0)</f>
        <v>-100</v>
      </c>
      <c r="AA8" s="62">
        <f>SUM(AA9:AA10)</f>
        <v>3665512</v>
      </c>
    </row>
    <row r="9" spans="1:27" ht="13.5">
      <c r="A9" s="291" t="s">
        <v>229</v>
      </c>
      <c r="B9" s="142"/>
      <c r="C9" s="60"/>
      <c r="D9" s="327"/>
      <c r="E9" s="60">
        <v>3665512</v>
      </c>
      <c r="F9" s="59">
        <v>3665512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1832756</v>
      </c>
      <c r="Y9" s="59">
        <v>-1832756</v>
      </c>
      <c r="Z9" s="61">
        <v>-100</v>
      </c>
      <c r="AA9" s="62">
        <v>3665512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16534623</v>
      </c>
      <c r="D11" s="350">
        <f aca="true" t="shared" si="3" ref="D11:AA11">+D12</f>
        <v>0</v>
      </c>
      <c r="E11" s="349">
        <f t="shared" si="3"/>
        <v>47730000</v>
      </c>
      <c r="F11" s="351">
        <f t="shared" si="3"/>
        <v>47730000</v>
      </c>
      <c r="G11" s="351">
        <f t="shared" si="3"/>
        <v>2000000</v>
      </c>
      <c r="H11" s="349">
        <f t="shared" si="3"/>
        <v>2354592</v>
      </c>
      <c r="I11" s="349">
        <f t="shared" si="3"/>
        <v>0</v>
      </c>
      <c r="J11" s="351">
        <f t="shared" si="3"/>
        <v>4354592</v>
      </c>
      <c r="K11" s="351">
        <f t="shared" si="3"/>
        <v>3579789</v>
      </c>
      <c r="L11" s="349">
        <f t="shared" si="3"/>
        <v>0</v>
      </c>
      <c r="M11" s="349">
        <f t="shared" si="3"/>
        <v>0</v>
      </c>
      <c r="N11" s="351">
        <f t="shared" si="3"/>
        <v>3579789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7934381</v>
      </c>
      <c r="X11" s="349">
        <f t="shared" si="3"/>
        <v>23865000</v>
      </c>
      <c r="Y11" s="351">
        <f t="shared" si="3"/>
        <v>-15930619</v>
      </c>
      <c r="Z11" s="352">
        <f>+IF(X11&lt;&gt;0,+(Y11/X11)*100,0)</f>
        <v>-66.75306515818143</v>
      </c>
      <c r="AA11" s="353">
        <f t="shared" si="3"/>
        <v>47730000</v>
      </c>
    </row>
    <row r="12" spans="1:27" ht="13.5">
      <c r="A12" s="291" t="s">
        <v>231</v>
      </c>
      <c r="B12" s="136"/>
      <c r="C12" s="60">
        <v>16534623</v>
      </c>
      <c r="D12" s="327"/>
      <c r="E12" s="60">
        <v>47730000</v>
      </c>
      <c r="F12" s="59">
        <v>47730000</v>
      </c>
      <c r="G12" s="59">
        <v>2000000</v>
      </c>
      <c r="H12" s="60">
        <v>2354592</v>
      </c>
      <c r="I12" s="60"/>
      <c r="J12" s="59">
        <v>4354592</v>
      </c>
      <c r="K12" s="59">
        <v>3579789</v>
      </c>
      <c r="L12" s="60"/>
      <c r="M12" s="60"/>
      <c r="N12" s="59">
        <v>3579789</v>
      </c>
      <c r="O12" s="59"/>
      <c r="P12" s="60"/>
      <c r="Q12" s="60"/>
      <c r="R12" s="59"/>
      <c r="S12" s="59"/>
      <c r="T12" s="60"/>
      <c r="U12" s="60"/>
      <c r="V12" s="59"/>
      <c r="W12" s="59">
        <v>7934381</v>
      </c>
      <c r="X12" s="60">
        <v>23865000</v>
      </c>
      <c r="Y12" s="59">
        <v>-15930619</v>
      </c>
      <c r="Z12" s="61">
        <v>-66.75</v>
      </c>
      <c r="AA12" s="62">
        <v>47730000</v>
      </c>
    </row>
    <row r="13" spans="1:27" ht="13.5">
      <c r="A13" s="348" t="s">
        <v>207</v>
      </c>
      <c r="B13" s="136"/>
      <c r="C13" s="275">
        <f>+C14</f>
        <v>4643109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341709</v>
      </c>
      <c r="H13" s="275">
        <f t="shared" si="4"/>
        <v>0</v>
      </c>
      <c r="I13" s="275">
        <f t="shared" si="4"/>
        <v>0</v>
      </c>
      <c r="J13" s="329">
        <f t="shared" si="4"/>
        <v>341709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341709</v>
      </c>
      <c r="X13" s="275">
        <f t="shared" si="4"/>
        <v>0</v>
      </c>
      <c r="Y13" s="329">
        <f t="shared" si="4"/>
        <v>341709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4643109</v>
      </c>
      <c r="D14" s="327"/>
      <c r="E14" s="60"/>
      <c r="F14" s="59"/>
      <c r="G14" s="59">
        <v>341709</v>
      </c>
      <c r="H14" s="60"/>
      <c r="I14" s="60"/>
      <c r="J14" s="59">
        <v>341709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341709</v>
      </c>
      <c r="X14" s="60"/>
      <c r="Y14" s="59">
        <v>341709</v>
      </c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2779565</v>
      </c>
      <c r="D22" s="331">
        <f t="shared" si="6"/>
        <v>0</v>
      </c>
      <c r="E22" s="330">
        <f t="shared" si="6"/>
        <v>3564596</v>
      </c>
      <c r="F22" s="332">
        <f t="shared" si="6"/>
        <v>3564596</v>
      </c>
      <c r="G22" s="332">
        <f t="shared" si="6"/>
        <v>63907</v>
      </c>
      <c r="H22" s="330">
        <f t="shared" si="6"/>
        <v>460533</v>
      </c>
      <c r="I22" s="330">
        <f t="shared" si="6"/>
        <v>0</v>
      </c>
      <c r="J22" s="332">
        <f t="shared" si="6"/>
        <v>524440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524440</v>
      </c>
      <c r="X22" s="330">
        <f t="shared" si="6"/>
        <v>1782298</v>
      </c>
      <c r="Y22" s="332">
        <f t="shared" si="6"/>
        <v>-1257858</v>
      </c>
      <c r="Z22" s="323">
        <f>+IF(X22&lt;&gt;0,+(Y22/X22)*100,0)</f>
        <v>-70.575066571359</v>
      </c>
      <c r="AA22" s="337">
        <f>SUM(AA23:AA32)</f>
        <v>3564596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2779565</v>
      </c>
      <c r="D24" s="327"/>
      <c r="E24" s="60">
        <v>3564596</v>
      </c>
      <c r="F24" s="59">
        <v>3564596</v>
      </c>
      <c r="G24" s="59">
        <v>63907</v>
      </c>
      <c r="H24" s="60">
        <v>460533</v>
      </c>
      <c r="I24" s="60"/>
      <c r="J24" s="59">
        <v>524440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524440</v>
      </c>
      <c r="X24" s="60">
        <v>1782298</v>
      </c>
      <c r="Y24" s="59">
        <v>-1257858</v>
      </c>
      <c r="Z24" s="61">
        <v>-70.58</v>
      </c>
      <c r="AA24" s="62">
        <v>3564596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3555173</v>
      </c>
      <c r="D40" s="331">
        <f t="shared" si="9"/>
        <v>0</v>
      </c>
      <c r="E40" s="330">
        <f t="shared" si="9"/>
        <v>7207813</v>
      </c>
      <c r="F40" s="332">
        <f t="shared" si="9"/>
        <v>7207813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3603907</v>
      </c>
      <c r="Y40" s="332">
        <f t="shared" si="9"/>
        <v>-3603907</v>
      </c>
      <c r="Z40" s="323">
        <f>+IF(X40&lt;&gt;0,+(Y40/X40)*100,0)</f>
        <v>-100</v>
      </c>
      <c r="AA40" s="337">
        <f>SUM(AA41:AA49)</f>
        <v>7207813</v>
      </c>
    </row>
    <row r="41" spans="1:27" ht="13.5">
      <c r="A41" s="348" t="s">
        <v>247</v>
      </c>
      <c r="B41" s="142"/>
      <c r="C41" s="349"/>
      <c r="D41" s="350"/>
      <c r="E41" s="349">
        <v>4926150</v>
      </c>
      <c r="F41" s="351">
        <v>4926150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2463075</v>
      </c>
      <c r="Y41" s="351">
        <v>-2463075</v>
      </c>
      <c r="Z41" s="352">
        <v>-100</v>
      </c>
      <c r="AA41" s="353">
        <v>4926150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844509</v>
      </c>
      <c r="D44" s="355"/>
      <c r="E44" s="54">
        <v>872681</v>
      </c>
      <c r="F44" s="53">
        <v>872681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436341</v>
      </c>
      <c r="Y44" s="53">
        <v>-436341</v>
      </c>
      <c r="Z44" s="94">
        <v>-100</v>
      </c>
      <c r="AA44" s="95">
        <v>872681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2710664</v>
      </c>
      <c r="D49" s="355"/>
      <c r="E49" s="54">
        <v>1408982</v>
      </c>
      <c r="F49" s="53">
        <v>1408982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704491</v>
      </c>
      <c r="Y49" s="53">
        <v>-704491</v>
      </c>
      <c r="Z49" s="94">
        <v>-100</v>
      </c>
      <c r="AA49" s="95">
        <v>1408982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34113495</v>
      </c>
      <c r="D60" s="333">
        <f t="shared" si="14"/>
        <v>0</v>
      </c>
      <c r="E60" s="219">
        <f t="shared" si="14"/>
        <v>72435713</v>
      </c>
      <c r="F60" s="264">
        <f t="shared" si="14"/>
        <v>72435713</v>
      </c>
      <c r="G60" s="264">
        <f t="shared" si="14"/>
        <v>3680717</v>
      </c>
      <c r="H60" s="219">
        <f t="shared" si="14"/>
        <v>5700737</v>
      </c>
      <c r="I60" s="219">
        <f t="shared" si="14"/>
        <v>0</v>
      </c>
      <c r="J60" s="264">
        <f t="shared" si="14"/>
        <v>9381454</v>
      </c>
      <c r="K60" s="264">
        <f t="shared" si="14"/>
        <v>5310217</v>
      </c>
      <c r="L60" s="219">
        <f t="shared" si="14"/>
        <v>0</v>
      </c>
      <c r="M60" s="219">
        <f t="shared" si="14"/>
        <v>0</v>
      </c>
      <c r="N60" s="264">
        <f t="shared" si="14"/>
        <v>5310217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14691671</v>
      </c>
      <c r="X60" s="219">
        <f t="shared" si="14"/>
        <v>36217857</v>
      </c>
      <c r="Y60" s="264">
        <f t="shared" si="14"/>
        <v>-21526186</v>
      </c>
      <c r="Z60" s="324">
        <f>+IF(X60&lt;&gt;0,+(Y60/X60)*100,0)</f>
        <v>-59.43528353982954</v>
      </c>
      <c r="AA60" s="232">
        <f>+AA57+AA54+AA51+AA40+AA37+AA34+AA22+AA5</f>
        <v>72435713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Fikile Mhlafu</dc:creator>
  <cp:keywords/>
  <dc:description/>
  <cp:lastModifiedBy>Fikile Mhlafu</cp:lastModifiedBy>
  <dcterms:created xsi:type="dcterms:W3CDTF">2014-12-01T12:30:43Z</dcterms:created>
  <dcterms:modified xsi:type="dcterms:W3CDTF">2015-03-10T12:11:44Z</dcterms:modified>
  <cp:category/>
  <cp:version/>
  <cp:contentType/>
  <cp:contentStatus/>
</cp:coreProperties>
</file>